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60" yWindow="-60" windowWidth="15480" windowHeight="11640" tabRatio="916"/>
  </bookViews>
  <sheets>
    <sheet name="Arquivista" sheetId="2" r:id="rId1"/>
    <sheet name="PROPOSTA COMERCIAL" sheetId="29" r:id="rId2"/>
    <sheet name="Custos com deslocamento" sheetId="30" r:id="rId3"/>
  </sheets>
  <definedNames>
    <definedName name="_xlnm.Print_Area" localSheetId="0">Arquivista!$A$1:$J$166</definedName>
    <definedName name="Excel_BuiltIn_Print_Area" localSheetId="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30" l="1"/>
  <c r="E5" i="30"/>
  <c r="D7" i="30" s="1"/>
  <c r="I85" i="2"/>
  <c r="B16" i="29"/>
  <c r="J121" i="2"/>
  <c r="D16" i="29"/>
  <c r="J64" i="2"/>
  <c r="J27" i="2"/>
  <c r="J60" i="2"/>
  <c r="J71" i="2"/>
  <c r="J79" i="2"/>
  <c r="H20" i="2"/>
  <c r="I48" i="2"/>
  <c r="I54" i="2"/>
  <c r="I90" i="2"/>
  <c r="I103" i="2"/>
  <c r="I111" i="2"/>
  <c r="I113" i="2"/>
  <c r="J107" i="2"/>
  <c r="J112" i="2"/>
  <c r="I144" i="2"/>
  <c r="J28" i="2"/>
  <c r="J29" i="2"/>
  <c r="J31" i="2" s="1"/>
  <c r="J88" i="2"/>
  <c r="J39" i="2"/>
  <c r="J86" i="2"/>
  <c r="J87" i="2"/>
  <c r="J38" i="2"/>
  <c r="J40" i="2" s="1"/>
  <c r="J89" i="2"/>
  <c r="J47" i="2"/>
  <c r="J48" i="2"/>
  <c r="J84" i="2"/>
  <c r="J46" i="2"/>
  <c r="J153" i="2"/>
  <c r="J85" i="2"/>
  <c r="J90" i="2"/>
  <c r="J49" i="2"/>
  <c r="J51" i="2"/>
  <c r="J53" i="2"/>
  <c r="J155" i="2"/>
  <c r="J157" i="2"/>
  <c r="D12" i="30" l="1"/>
  <c r="D11" i="30"/>
  <c r="D10" i="30"/>
  <c r="D13" i="30" s="1"/>
  <c r="D15" i="30" s="1"/>
  <c r="H18" i="29" s="1"/>
  <c r="J77" i="2"/>
  <c r="J52" i="2"/>
  <c r="J50" i="2"/>
  <c r="J54" i="2" s="1"/>
  <c r="J78" i="2" s="1"/>
  <c r="J80" i="2" l="1"/>
  <c r="J154" i="2" l="1"/>
  <c r="J92" i="2"/>
  <c r="J100" i="2" l="1"/>
  <c r="J102" i="2"/>
  <c r="J101" i="2"/>
  <c r="J99" i="2"/>
  <c r="J98" i="2"/>
  <c r="J103" i="2" s="1"/>
  <c r="J111" i="2" s="1"/>
  <c r="J113" i="2" s="1"/>
  <c r="J156" i="2" l="1"/>
  <c r="J158" i="2" s="1"/>
  <c r="J127" i="2"/>
  <c r="J128" i="2" s="1"/>
  <c r="J129" i="2" l="1"/>
  <c r="J130" i="2" s="1"/>
  <c r="J131" i="2"/>
  <c r="J135" i="2" s="1"/>
  <c r="J136" i="2" l="1"/>
  <c r="J141" i="2"/>
  <c r="J142" i="2"/>
  <c r="J159" i="2" s="1"/>
  <c r="J160" i="2" s="1"/>
  <c r="A166" i="2" s="1"/>
  <c r="G16" i="29" l="1"/>
  <c r="H16" i="29" s="1"/>
  <c r="F166" i="2"/>
  <c r="I166" i="2" s="1"/>
  <c r="J144" i="2"/>
  <c r="I16" i="29" l="1"/>
  <c r="I17" i="29" l="1"/>
  <c r="H19" i="29" s="1"/>
  <c r="H17" i="29"/>
</calcChain>
</file>

<file path=xl/comments1.xml><?xml version="1.0" encoding="utf-8"?>
<comments xmlns="http://schemas.openxmlformats.org/spreadsheetml/2006/main">
  <authors>
    <author>Usuário do Windows</author>
    <author/>
  </authors>
  <commentList>
    <comment ref="H8" authorId="0">
      <text>
        <r>
          <rPr>
            <b/>
            <sz val="9"/>
            <color indexed="81"/>
            <rFont val="Tahoma"/>
            <family val="2"/>
          </rPr>
          <t>Usuário do Windows: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67" authorId="1">
      <text>
        <r>
          <rPr>
            <sz val="7"/>
            <color indexed="59"/>
            <rFont val="Arial1"/>
            <charset val="1"/>
          </rPr>
          <t>* Poderá estar previsto nos acordos, convenções ou sentenças normativas em dissídios coletivos. CLT (Art. 458 § 2º inciso V) e Lei n° 7.102, de 20 de junho de 1983 (Art. 19 inciso IV).</t>
        </r>
      </text>
    </comment>
    <comment ref="B68" authorId="1">
      <text>
        <r>
          <rPr>
            <sz val="8"/>
            <rFont val="Arial"/>
            <family val="2"/>
          </rPr>
          <t>A inclusão na planilha observará disposição prévia em Convenções, sentenção ou dissídios coletivos.</t>
        </r>
      </text>
    </comment>
    <comment ref="B69" authorId="1">
      <text>
        <r>
          <rPr>
            <sz val="8"/>
            <rFont val="Arial"/>
            <family val="2"/>
          </rPr>
          <t>A inclusão na planilha observará disposição prévia em Convenções, sentenção ou dissídios coletivos.</t>
        </r>
      </text>
    </comment>
    <comment ref="B70" authorId="1">
      <text>
        <r>
          <rPr>
            <sz val="8"/>
            <rFont val="Arial"/>
            <family val="2"/>
          </rPr>
          <t>Outros benefícios desde que previstos em Convenções, sentenção ou dissídios coletivos e que fique comprovado o efetivo pagamento ao terceirizado</t>
        </r>
      </text>
    </comment>
  </commentList>
</comments>
</file>

<file path=xl/sharedStrings.xml><?xml version="1.0" encoding="utf-8"?>
<sst xmlns="http://schemas.openxmlformats.org/spreadsheetml/2006/main" count="294" uniqueCount="208">
  <si>
    <t xml:space="preserve">PLANILHA DE CUSTOS E FORMAÇÃO DE PREÇOS  </t>
  </si>
  <si>
    <t>PROCESSO ADMINISTRATIVO Nº 59404.000122/2022-10_x000D_</t>
  </si>
  <si>
    <t>Pregão Eletronico nº:  02/2022</t>
  </si>
  <si>
    <r>
      <rPr>
        <b/>
        <sz val="10"/>
        <color rgb="FF000000"/>
        <rFont val="Arial"/>
      </rPr>
      <t>Dia: 25/08/2022</t>
    </r>
    <r>
      <rPr>
        <b/>
        <sz val="10"/>
        <color rgb="FFFF0000"/>
        <rFont val="Arial"/>
      </rPr>
      <t xml:space="preserve"> às 10:00 hs</t>
    </r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</si>
  <si>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</si>
  <si>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</si>
  <si>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</si>
  <si>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</si>
  <si>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</si>
  <si>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Salvador / Ba</t>
  </si>
  <si>
    <t>C</t>
  </si>
  <si>
    <t>Ano do Acordo, Convenção ou Dissídio Coletivo</t>
  </si>
  <si>
    <t>NÚMERO DE REGISTRO NO MTE: BA000720/2019
DATA DE REGISTRO NO MTE: 18/12/2019
NÚMERO DA SOLICITAÇÃO: MR070742/2019
NÚMERO DO PROCESSO: 13625.100146/2019-77
DATA DO PROTOCOLO: 04/12/2019</t>
  </si>
  <si>
    <t>D</t>
  </si>
  <si>
    <t>Número de meses de execução contratual</t>
  </si>
  <si>
    <t>IDENTIFICAÇÃO DO SERVIÇO</t>
  </si>
  <si>
    <t xml:space="preserve">Tipo de Serviço: 
                                                                                                                           </t>
  </si>
  <si>
    <t xml:space="preserve">Unidade
 de 
Medida </t>
  </si>
  <si>
    <t>Apoio operacional</t>
  </si>
  <si>
    <t>POSTO</t>
  </si>
  <si>
    <r>
      <rPr>
        <b/>
        <sz val="15"/>
        <rFont val="Arial"/>
        <family val="2"/>
      </rPr>
      <t xml:space="preserve">1. MÓDULOS 
</t>
    </r>
    <r>
      <rPr>
        <b/>
        <sz val="12"/>
        <rFont val="Arial"/>
        <family val="2"/>
      </rPr>
      <t xml:space="preserve">Mão de obra
</t>
    </r>
    <r>
      <rPr>
        <b/>
        <sz val="11"/>
        <rFont val="Arial"/>
        <family val="2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</si>
  <si>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</si>
  <si>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</si>
  <si>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>Arquivista</t>
  </si>
  <si>
    <t>Classificação Brasileira de Ocupações (CBO)</t>
  </si>
  <si>
    <t>2613-05</t>
  </si>
  <si>
    <t>Salário Normativo da Categoria Profissional - para a jornada de 44 h/sem</t>
  </si>
  <si>
    <t>Categoria Profissional (vinculada à execução contratual)</t>
  </si>
  <si>
    <t>Data-Base da Categoria (dia/mês/ano)</t>
  </si>
  <si>
    <t>01º janeiro</t>
  </si>
  <si>
    <t>Nota 1:  Deverá ser elaborado um quadro para cada tipo de serviço.
Nota 2: A planilha será calculada considerando o valor mensal do empregado</t>
  </si>
  <si>
    <t>Módulo 1: Composição da Remuneração</t>
  </si>
  <si>
    <t xml:space="preserve">Composição da Remuneração </t>
  </si>
  <si>
    <t>Percentual
(R$)</t>
  </si>
  <si>
    <t xml:space="preserve">Valor
(R$) </t>
  </si>
  <si>
    <r>
      <rPr>
        <b/>
        <sz val="10"/>
        <rFont val="Arial"/>
        <family val="2"/>
      </rPr>
      <t xml:space="preserve">Salário-Base   </t>
    </r>
    <r>
      <rPr>
        <b/>
        <sz val="10"/>
        <color indexed="10"/>
        <rFont val="Arial"/>
        <family val="2"/>
      </rPr>
      <t xml:space="preserve">  
</t>
    </r>
    <r>
      <rPr>
        <b/>
        <sz val="10"/>
        <rFont val="Arial"/>
        <family val="2"/>
      </rPr>
      <t xml:space="preserve">         </t>
    </r>
  </si>
  <si>
    <t xml:space="preserve">Adicional de Periculosidade </t>
  </si>
  <si>
    <t xml:space="preserve">Adicional de Insalubridade </t>
  </si>
  <si>
    <t>G</t>
  </si>
  <si>
    <t xml:space="preserve">Outros (especificar)                                          </t>
  </si>
  <si>
    <t xml:space="preserve">Total </t>
  </si>
  <si>
    <t xml:space="preserve">Nota1:  O Módulo 1 refere-se ao valor mensal devido ao empregado pela prestação do serviço no período de 12 meses.
</t>
  </si>
  <si>
    <t>Módulo 2 – Encargos e Benefícios Anuais, Mensais e Diários</t>
  </si>
  <si>
    <t>Submódulo 2.1 – 13º (décimo terceiro) Salário  e Adicional de Férias</t>
  </si>
  <si>
    <t>2.1</t>
  </si>
  <si>
    <r>
      <rPr>
        <b/>
        <sz val="11"/>
        <rFont val="Arial"/>
        <family val="2"/>
      </rPr>
      <t>13º (décimo terceiro) Salário, Férias</t>
    </r>
    <r>
      <rPr>
        <b/>
        <sz val="11"/>
        <color indexed="10"/>
        <rFont val="Arial"/>
        <family val="2"/>
      </rPr>
      <t xml:space="preserve"> </t>
    </r>
    <r>
      <rPr>
        <b/>
        <sz val="11"/>
        <rFont val="Arial"/>
        <family val="2"/>
      </rPr>
      <t>e Adicional de Férias</t>
    </r>
  </si>
  <si>
    <t>Valor (R$)</t>
  </si>
  <si>
    <r>
      <rPr>
        <b/>
        <sz val="10"/>
        <rFont val="Arial"/>
        <family val="2"/>
      </rPr>
      <t xml:space="preserve">13º (décimo terceiro) Salário   </t>
    </r>
    <r>
      <rPr>
        <b/>
        <sz val="10"/>
        <color indexed="25"/>
        <rFont val="Arial"/>
        <family val="2"/>
      </rPr>
      <t xml:space="preserve">Cálculo do valor   (1/12)x100     </t>
    </r>
  </si>
  <si>
    <r>
      <rPr>
        <b/>
        <sz val="10"/>
        <rFont val="Arial"/>
        <family val="2"/>
      </rPr>
      <t xml:space="preserve">Férias e Adicional de Férias  </t>
    </r>
    <r>
      <rPr>
        <b/>
        <sz val="10"/>
        <color indexed="25"/>
        <rFont val="Arial"/>
        <family val="2"/>
      </rPr>
      <t>Cálculo do valor (1/12) + [(1/3)x(1/12)]x100</t>
    </r>
  </si>
  <si>
    <t>Total</t>
  </si>
  <si>
    <t>Nota 1:  Como a planilha de custos e formação de preços é calculada mensalmente, provisiona-se proporcionalmente 1/12 (um doze avos) dos valores referentes à gratificação natalina, férias e adicional de férias.
Nota 2:  O adicional de férias contido no Submódulo 2.1 corresponde a 1/3 (um terço) da remuneração que por sua vez é dividido por 12 (doze) conforme Nota 1 acima.                                                                                                                                                                                                                                          Nota 3: Levando em consideração a vigência contratual prevista no art. 57 da Lei nº 8.666, de 21 de junho de 1993, a rubrica férias tem como objetivo principal suprir a necessidade do pagamento das férias remuneradas ao final do contrato de 12 meses. Esta rubrica, quando da prorrogação contratual, torna-se custo não renovável.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</si>
  <si>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</si>
  <si>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</si>
  <si>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</si>
  <si>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</si>
  <si>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Valor
 (R$)</t>
  </si>
  <si>
    <t>INSS</t>
  </si>
  <si>
    <t>Salário Educação</t>
  </si>
  <si>
    <r>
      <rPr>
        <b/>
        <sz val="10"/>
        <rFont val="Arial"/>
        <family val="2"/>
      </rPr>
      <t xml:space="preserve">RAT x FAP
</t>
    </r>
    <r>
      <rPr>
        <b/>
        <sz val="8"/>
        <color indexed="10"/>
        <rFont val="Arial"/>
        <family val="2"/>
      </rPr>
      <t>Cálculo do valor: % do SAT x FAP (Fator Acidentário de Prevenção de cada empresa)</t>
    </r>
  </si>
  <si>
    <t>RAT =</t>
  </si>
  <si>
    <t xml:space="preserve"> FAP =</t>
  </si>
  <si>
    <t>SESC ou SESI</t>
  </si>
  <si>
    <t>E</t>
  </si>
  <si>
    <t>SENAC ou SENAI</t>
  </si>
  <si>
    <t>F</t>
  </si>
  <si>
    <t>SEBRAE</t>
  </si>
  <si>
    <t>INCRA</t>
  </si>
  <si>
    <t>H</t>
  </si>
  <si>
    <t>FGTS</t>
  </si>
  <si>
    <r>
      <rPr>
        <sz val="9"/>
        <rFont val="Arial"/>
        <family val="2"/>
      </rPr>
  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</t>
    </r>
    <r>
      <rPr>
        <sz val="9"/>
        <color indexed="21"/>
        <rFont val="Arial"/>
        <family val="2"/>
      </rPr>
      <t>.</t>
    </r>
  </si>
  <si>
    <t>Submódulo 2.3 – Benefícios Mensais e Diários</t>
  </si>
  <si>
    <t>2.3</t>
  </si>
  <si>
    <t>Benefícios Mensais e Diários</t>
  </si>
  <si>
    <r>
      <rPr>
        <b/>
        <sz val="10"/>
        <rFont val="Arial"/>
        <family val="2"/>
      </rPr>
      <t xml:space="preserve">Transporte                                              </t>
    </r>
    <r>
      <rPr>
        <b/>
        <sz val="9"/>
        <color indexed="10"/>
        <rFont val="Arial"/>
        <family val="2"/>
      </rPr>
      <t xml:space="preserve"> Cálculo do valor: [(2xVTx21,726) – (6%xSB)]</t>
    </r>
  </si>
  <si>
    <t xml:space="preserve">      A.1) Valor da passagem do transporte coletivo no município de prestação dos serviços: </t>
  </si>
  <si>
    <t>-</t>
  </si>
  <si>
    <t xml:space="preserve">      A.2) Quantidade de passagens por dia por empregado:</t>
  </si>
  <si>
    <t xml:space="preserve">      A.3) Quantidade de dias do mês de recebimento de passagens</t>
  </si>
  <si>
    <r>
      <rPr>
        <b/>
        <sz val="10"/>
        <rFont val="Arial"/>
        <family val="2"/>
      </rPr>
      <t>Auxílio-Refeição/Alimentação</t>
    </r>
    <r>
      <rPr>
        <b/>
        <sz val="9"/>
        <rFont val="Arial"/>
        <family val="2"/>
      </rPr>
      <t xml:space="preserve"> </t>
    </r>
    <r>
      <rPr>
        <b/>
        <sz val="9"/>
        <color indexed="10"/>
        <rFont val="Arial"/>
        <family val="2"/>
      </rPr>
      <t>Cálculo do valor = [(21,726xVA)x(1-</t>
    </r>
    <r>
      <rPr>
        <b/>
        <sz val="9"/>
        <color indexed="12"/>
        <rFont val="Arial"/>
        <family val="2"/>
      </rPr>
      <t>0,20</t>
    </r>
    <r>
      <rPr>
        <b/>
        <sz val="9"/>
        <color indexed="10"/>
        <rFont val="Arial"/>
        <family val="2"/>
      </rPr>
      <t>)]</t>
    </r>
  </si>
  <si>
    <r>
      <t xml:space="preserve">    </t>
    </r>
    <r>
      <rPr>
        <b/>
        <sz val="9"/>
        <color indexed="10"/>
        <rFont val="Arial"/>
        <family val="2"/>
      </rPr>
      <t xml:space="preserve">  B.1) Valor do auxílio-alimentação (clausula 14ª da CCT ): </t>
    </r>
  </si>
  <si>
    <t xml:space="preserve">      B.2) Quantidade de dias do mês de recebimento de auxílio-alimentação</t>
  </si>
  <si>
    <r>
      <t xml:space="preserve">Assistência Médica e Familiar </t>
    </r>
    <r>
      <rPr>
        <b/>
        <sz val="10"/>
        <color indexed="10"/>
        <rFont val="Arial"/>
        <family val="2"/>
      </rPr>
      <t xml:space="preserve">(conforme cláusula 12ª  CCT </t>
    </r>
  </si>
  <si>
    <r>
      <t>Assistência Odontológica privada</t>
    </r>
    <r>
      <rPr>
        <b/>
        <sz val="9"/>
        <color indexed="25"/>
        <rFont val="Arial"/>
        <family val="2"/>
      </rPr>
      <t xml:space="preserve"> (Conforme cláusula 17ª DA CCT)</t>
    </r>
  </si>
  <si>
    <r>
      <t>Seguro de vida, invalidez e funeral</t>
    </r>
    <r>
      <rPr>
        <b/>
        <sz val="9"/>
        <color indexed="25"/>
        <rFont val="Arial"/>
        <family val="2"/>
      </rPr>
      <t xml:space="preserve"> (conforme clausula 18ª da CCT)</t>
    </r>
  </si>
  <si>
    <t xml:space="preserve">Outros (especificar)                                            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</si>
  <si>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da IN Seges/MP nº 05/2017</t>
  </si>
  <si>
    <t>Quadro-Resumo do Módulo 2 – Encargos e Benefícios Anuais, Mensais e Diários</t>
  </si>
  <si>
    <t>Encargos e Benefícios Anuais, Mensais e Diários</t>
  </si>
  <si>
    <t>13º (décimo terceiro) Salário, Férais  e Adicional de Férias</t>
  </si>
  <si>
    <t>Módulo 3 - Provisão para Rescisão</t>
  </si>
  <si>
    <t>Provisão para Rescisão</t>
  </si>
  <si>
    <t>Valor  (R$)</t>
  </si>
  <si>
    <r>
      <t>Aviso Prévio Indenizado (API)</t>
    </r>
    <r>
      <rPr>
        <sz val="10"/>
        <rFont val="Arial"/>
        <family val="2"/>
      </rPr>
      <t xml:space="preserve"> Na prorrogação poderão ser considerados 3 dias conforme Lei nº 12506/11, dependendo da análise do nº de ocorrências deste evento no período </t>
    </r>
    <r>
      <rPr>
        <b/>
        <sz val="9"/>
        <color indexed="25"/>
        <rFont val="Arial"/>
        <family val="2"/>
      </rPr>
      <t xml:space="preserve"> Cálculo do valor = [0,05X(1/12)]=0,4167</t>
    </r>
  </si>
  <si>
    <r>
      <t xml:space="preserve">Incidência do FGTS sobre o Aviso Prévio Indenizado  </t>
    </r>
    <r>
      <rPr>
        <b/>
        <sz val="10"/>
        <color indexed="10"/>
        <rFont val="Arial"/>
        <family val="2"/>
      </rPr>
      <t>Cálculo do valor - API x 8% = 0,0333%</t>
    </r>
  </si>
  <si>
    <r>
      <t>Multa do FGTS sobre o Aviso Prévio Indenizado</t>
    </r>
    <r>
      <rPr>
        <b/>
        <sz val="10"/>
        <color indexed="25"/>
        <rFont val="Arial"/>
        <family val="2"/>
      </rPr>
      <t xml:space="preserve"> Cálculo do valor = </t>
    </r>
    <r>
      <rPr>
        <b/>
        <sz val="9"/>
        <color indexed="25"/>
        <rFont val="Arial"/>
        <family val="2"/>
      </rPr>
      <t>(0,42 x 40% x 8%)</t>
    </r>
  </si>
  <si>
    <r>
      <rPr>
        <b/>
        <sz val="10"/>
        <rFont val="Arial"/>
        <family val="2"/>
      </rPr>
      <t xml:space="preserve">Aviso Prévio Trabalhado </t>
    </r>
    <r>
      <rPr>
        <b/>
        <sz val="9"/>
        <color indexed="48"/>
        <rFont val="Arial"/>
        <family val="2"/>
      </rPr>
      <t xml:space="preserve"> </t>
    </r>
    <r>
      <rPr>
        <b/>
        <sz val="9"/>
        <color indexed="25"/>
        <rFont val="Arial"/>
        <family val="2"/>
      </rPr>
      <t>(negociar extinção/redução na 1ª prorrogação)
Cálculo do valor= [(1/30)x7]/12 meses do contrato</t>
    </r>
    <r>
      <rPr>
        <b/>
        <vertAlign val="superscript"/>
        <sz val="9"/>
        <color indexed="25"/>
        <rFont val="Arial"/>
        <family val="2"/>
      </rPr>
      <t xml:space="preserve"> (2)</t>
    </r>
  </si>
  <si>
    <r>
      <t xml:space="preserve">Incidência do GPS, FGTS e outras contribuições sobre o Aviso Prévio Trabalhado  </t>
    </r>
    <r>
      <rPr>
        <b/>
        <sz val="10"/>
        <color indexed="10"/>
        <rFont val="Arial"/>
        <family val="2"/>
      </rPr>
      <t>Cálculo do valor = 1,94% x 34,30%</t>
    </r>
    <r>
      <rPr>
        <b/>
        <sz val="10"/>
        <rFont val="Arial"/>
        <family val="2"/>
      </rPr>
      <t xml:space="preserve">       </t>
    </r>
  </si>
  <si>
    <r>
      <t>Multa do FGTS  sobre o Aviso Prévio Trabalhado</t>
    </r>
    <r>
      <rPr>
        <b/>
        <sz val="10"/>
        <color indexed="25"/>
        <rFont val="Arial"/>
        <family val="2"/>
      </rPr>
      <t xml:space="preserve"> Cálculo do valor </t>
    </r>
    <r>
      <rPr>
        <b/>
        <sz val="9"/>
        <color indexed="25"/>
        <rFont val="Arial"/>
        <family val="2"/>
      </rPr>
      <t xml:space="preserve">(40%x8%x90%) x 100 </t>
    </r>
    <r>
      <rPr>
        <b/>
        <sz val="10"/>
        <color indexed="25"/>
        <rFont val="Arial"/>
        <family val="2"/>
      </rPr>
      <t xml:space="preserve">                      </t>
    </r>
  </si>
  <si>
    <t>Total do Modulo 2</t>
  </si>
  <si>
    <t xml:space="preserve">Nota 1: 5% é o percentual estimado de funcionários que serão substituídos dentro do ano                                                                                  Nota 2 : Considerando a redução de 7 dias ou de 2h por dia.                                                            .                                                                         Nota 3: Foi observada a Lei nº 13932/19 que extinguiu a partir de 01/01/20 a Contribuição Social (10%)                                                      </t>
  </si>
  <si>
    <t>Base de Cálculo para o módulo 4(módulo 1 + módulo 2 + módulo 3)</t>
  </si>
  <si>
    <t>Módulo 4 - Custo de Reposição do Profissional Ausente</t>
  </si>
  <si>
    <t xml:space="preserve">Nota 1: Os itens que contemplam o módulo 4 se referem ao custo dos dias trabalhados pelo repositor/substituto quando o empregado alocado na prestação do serviço estiver ausente, conforme as previsões estabelecidas na legislação                                                                                                                   </t>
  </si>
  <si>
    <t>Submódulo 4.1 – Substituto nas Ausências Legais</t>
  </si>
  <si>
    <t>4.1</t>
  </si>
  <si>
    <t>Substituto nas Ausências Legais</t>
  </si>
  <si>
    <r>
      <rPr>
        <b/>
        <sz val="10"/>
        <color rgb="FF000000"/>
        <rFont val="Arial"/>
      </rPr>
      <t>Substituto na cobertura de Férias</t>
    </r>
    <r>
      <rPr>
        <b/>
        <sz val="9"/>
        <color rgb="FFFF3333"/>
        <rFont val="Arial"/>
      </rPr>
      <t xml:space="preserve">  Cálculo do valor [(1+1/3)/23]/12=0,4830</t>
    </r>
  </si>
  <si>
    <r>
      <rPr>
        <b/>
        <sz val="10"/>
        <color rgb="FF000000"/>
        <rFont val="Arial"/>
      </rPr>
      <t xml:space="preserve">Substituto na cobertura de Ausências Legais  </t>
    </r>
    <r>
      <rPr>
        <b/>
        <sz val="9"/>
        <color rgb="FFFF3333"/>
        <rFont val="Arial"/>
      </rPr>
      <t>Cálculo do valor = [(1,5/30)/12]x100</t>
    </r>
  </si>
  <si>
    <r>
      <rPr>
        <b/>
        <sz val="10"/>
        <rFont val="Arial"/>
        <family val="2"/>
      </rPr>
      <t xml:space="preserve">Substituto na cobertura de Licença-Paternidade </t>
    </r>
    <r>
      <rPr>
        <b/>
        <sz val="9"/>
        <rFont val="Arial"/>
        <family val="2"/>
      </rPr>
      <t xml:space="preserve"> </t>
    </r>
    <r>
      <rPr>
        <b/>
        <sz val="9"/>
        <color indexed="25"/>
        <rFont val="Arial"/>
        <family val="2"/>
      </rPr>
      <t xml:space="preserve">Cálculo do valor = {[(5/30)/12] x1,5%}x100 </t>
    </r>
    <r>
      <rPr>
        <b/>
        <vertAlign val="superscript"/>
        <sz val="9"/>
        <color indexed="25"/>
        <rFont val="Arial"/>
        <family val="2"/>
      </rPr>
      <t>(2)</t>
    </r>
  </si>
  <si>
    <r>
      <rPr>
        <b/>
        <sz val="10"/>
        <rFont val="Arial"/>
        <family val="2"/>
      </rPr>
      <t>Substituto na cobertura de Ausência por acidente de trabalho</t>
    </r>
    <r>
      <rPr>
        <b/>
        <sz val="9"/>
        <color indexed="25"/>
        <rFont val="Arial"/>
        <family val="2"/>
      </rPr>
      <t xml:space="preserve">  Cálculo do valor  = {[(15/30)/12}x0,78%x100 </t>
    </r>
    <r>
      <rPr>
        <b/>
        <vertAlign val="superscript"/>
        <sz val="9"/>
        <color indexed="25"/>
        <rFont val="Arial"/>
        <family val="2"/>
      </rPr>
      <t>(3)</t>
    </r>
  </si>
  <si>
    <r>
      <rPr>
        <b/>
        <sz val="10"/>
        <color rgb="FF000000"/>
        <rFont val="Arial"/>
      </rPr>
      <t>Substituto na cobertura de Afastamento Maternidade</t>
    </r>
    <r>
      <rPr>
        <b/>
        <sz val="9"/>
        <color rgb="FFFF3333"/>
        <rFont val="Arial"/>
      </rPr>
      <t xml:space="preserve">  Cálculo do valor = {[(1+1/3)/12]x1%x(4/12)}= 0,1111%</t>
    </r>
  </si>
  <si>
    <t>Submódulo 4.2 – Substituto na Intrajornada</t>
  </si>
  <si>
    <t xml:space="preserve">4.2 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</si>
  <si>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</si>
  <si>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</si>
  <si>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</si>
  <si>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</si>
  <si>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4.2</t>
  </si>
  <si>
    <t>Módulo 5 – Insumos Diversos</t>
  </si>
  <si>
    <t>Insumos diversos</t>
  </si>
  <si>
    <t>Uniformes</t>
  </si>
  <si>
    <t xml:space="preserve">Materiais </t>
  </si>
  <si>
    <t>EPI</t>
  </si>
  <si>
    <t>Equipamentos</t>
  </si>
  <si>
    <t>Nota: Valores mensais por empregado.</t>
  </si>
  <si>
    <t>Módulo 6 -  Custos Indiretos, Lucro e Tributos</t>
  </si>
  <si>
    <t xml:space="preserve">Custos Indiretos, Lucro e Tributos </t>
  </si>
  <si>
    <t>Valor
(R$)</t>
  </si>
  <si>
    <r>
      <rPr>
        <b/>
        <sz val="10"/>
        <color indexed="8"/>
        <rFont val="Arial"/>
        <family val="2"/>
      </rPr>
      <t xml:space="preserve">BASE DE CÁLCULO DOS CUSTOS INDIRETOS </t>
    </r>
    <r>
      <rPr>
        <b/>
        <sz val="10"/>
        <color indexed="10"/>
        <rFont val="Arial"/>
        <family val="2"/>
      </rPr>
      <t xml:space="preserve">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  </r>
  </si>
  <si>
    <t>Custos Indiretos</t>
  </si>
  <si>
    <r>
      <rPr>
        <b/>
        <sz val="10"/>
        <color indexed="8"/>
        <rFont val="Arial"/>
        <family val="2"/>
      </rPr>
      <t xml:space="preserve">BASE DE CÁLCULO DO LUCRO = </t>
    </r>
    <r>
      <rPr>
        <b/>
        <sz val="10"/>
        <color indexed="10"/>
        <rFont val="Arial"/>
        <family val="2"/>
      </rPr>
      <t xml:space="preserve">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  </r>
  </si>
  <si>
    <t>Lucro</t>
  </si>
  <si>
    <r>
      <rPr>
        <b/>
        <sz val="10"/>
        <color indexed="8"/>
        <rFont val="Arial"/>
        <family val="2"/>
      </rPr>
      <t>BASE DE CÁLCULO DOS TRIBUTOS</t>
    </r>
    <r>
      <rPr>
        <b/>
        <sz val="10"/>
        <color indexed="10"/>
        <rFont val="Arial"/>
        <family val="2"/>
      </rPr>
      <t xml:space="preserve">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  </r>
  </si>
  <si>
    <t>Tributos</t>
  </si>
  <si>
    <t>REGIME TRIBUTÁRIO DA LICITANTE</t>
  </si>
  <si>
    <t>LUCRO REAL (  ) LUCRO PRESUMIDO (x  ) SIMPLES NACIONAL (  )</t>
  </si>
  <si>
    <t>C.1    Tributos Federais (especificar)</t>
  </si>
  <si>
    <r>
      <rPr>
        <b/>
        <sz val="10"/>
        <rFont val="Arial"/>
        <family val="2"/>
      </rPr>
      <t xml:space="preserve">  a) Cofins  </t>
    </r>
    <r>
      <rPr>
        <sz val="10"/>
        <color indexed="10"/>
        <rFont val="Arial"/>
        <family val="2"/>
      </rPr>
      <t>(depende do regime de tributação - utilizada a hipótese de Lucro Real)</t>
    </r>
  </si>
  <si>
    <r>
      <rPr>
        <b/>
        <sz val="10"/>
        <rFont val="Arial"/>
        <family val="2"/>
      </rPr>
      <t xml:space="preserve">  b) PIS </t>
    </r>
    <r>
      <rPr>
        <sz val="10"/>
        <color indexed="10"/>
        <rFont val="Arial"/>
        <family val="2"/>
      </rPr>
      <t>(depende do regime de tributação - utilizada a hipótese de Lucro Real)</t>
    </r>
  </si>
  <si>
    <t xml:space="preserve"> c) IRPJ -</t>
  </si>
  <si>
    <t xml:space="preserve"> d) CSLL -</t>
  </si>
  <si>
    <t>C.2   Tributos Estaduais (especificar)</t>
  </si>
  <si>
    <t>C.3   Tributos Municipais (especificar):</t>
  </si>
  <si>
    <t xml:space="preserve">  a) ISS             </t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</si>
  <si>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</si>
  <si>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</si>
  <si>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</si>
  <si>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</si>
  <si>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</si>
  <si>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</si>
  <si>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t xml:space="preserve">
2. QUADRO-RESUMO DO CUSTO POR EMPREGADO
</t>
  </si>
  <si>
    <t xml:space="preserve">                          Mão de obra vinculada à execução contratual (valor por empregado)</t>
  </si>
  <si>
    <t>Módulo 1 - Composição da Remuneração</t>
  </si>
  <si>
    <t>Módulo 3 – Provisão para Rescisão</t>
  </si>
  <si>
    <t>Módulo 4 – Custo de Reposição do Profissional Ausente</t>
  </si>
  <si>
    <t xml:space="preserve">Módulo 5 - Insumo Diversos </t>
  </si>
  <si>
    <t>Subtotal (A + B + C + D + E)</t>
  </si>
  <si>
    <t>Módulo 6 - Custos Indiretos, Lucro e Tributos</t>
  </si>
  <si>
    <t>Valor Total por Empregado</t>
  </si>
  <si>
    <t>QUADRO-RESUMO  PARA INDICAÇÃO DO VALOR POR POSTO</t>
  </si>
  <si>
    <t>VALOR UNITÁRIO POR POSTO</t>
  </si>
  <si>
    <t>QTDE POSTOS</t>
  </si>
  <si>
    <t>VALOR TOTAL MENSAL</t>
  </si>
  <si>
    <t>VALOR TOTAL ANUAL</t>
  </si>
  <si>
    <t>PROPOSTA COMERCIAL</t>
  </si>
  <si>
    <t>Salvador, 26 de agosto de 2022</t>
  </si>
  <si>
    <t>Ao TRIBUNAL REGIONAL ELEITORAL DA BAHIA</t>
  </si>
  <si>
    <t>Referente: Edital de Pregão Eletrônico nº 51/2022</t>
  </si>
  <si>
    <t>Prezado (s) Senhor (es),</t>
  </si>
  <si>
    <t>As planilhas de quantitativos e custos conterão as descrições dos produtos que compõem a solução proposta, incluindo as respectivas quantidades, unidades, preços unitários e totais gerais, expressos em reais (R$).</t>
  </si>
  <si>
    <t>ITEM</t>
  </si>
  <si>
    <t>CARGO</t>
  </si>
  <si>
    <t>CBO</t>
  </si>
  <si>
    <t xml:space="preserve">QTDE TOTAL </t>
  </si>
  <si>
    <t>UNIDADE</t>
  </si>
  <si>
    <t>VALOR UNITÁRIO</t>
  </si>
  <si>
    <t>Posto</t>
  </si>
  <si>
    <t>TOTAL GLOBAL MÁXIMO DO GRUPO G1</t>
  </si>
  <si>
    <t>Valor Pernoite (deslocamentos)</t>
  </si>
  <si>
    <t>VALOR GERAL ESTIMADO</t>
  </si>
  <si>
    <t>Valor total por extenso: cento e noventa e seis mil quatrocentos e noventa e oito reais e noventa e oito centavos</t>
  </si>
  <si>
    <t>a) APRESENTAMOS A PRESENTE PROPOSTA COMERCIAL À TRE-BA, relativamente ao fornecimento do material, objeto do Pregão Eletrônico 51/2022, conforme especificações técnicas descritas no ANEXO I, pela qual declaramos pleno conhecimento e total concordância com os termos do Edital respectivo, bem assim com as condições estabelecidas para a contratação</t>
  </si>
  <si>
    <t>b) Compreendemos, na íntegra, o Edital supra mencionado e afirmamos que nossa proposta é perfeitamente exequível aos preços finais que ofertarmos nesta licitação, bem assim que temos plenas condições de executar o objeto licitado, manifestando total concordância em realizá-lo conforme disposto no Edital, respeitando especificações, requisitos, prazos e condições do fornecimento, inclusive nas hipóteses do art. 65, §1º, da Lei n. 8.666/93;</t>
  </si>
  <si>
    <t>c) Esta empresa proponente cumpre plenamente todos os requisitos para habilitação e que, até a presente data, inexistem fatos impeditivos para sua habilitação no presente processo licitatório, estando ciente e compromissada na obrigação de declarar ocorrências posteriores;</t>
  </si>
  <si>
    <t>d) mantendo nenhum vínculo de dependência ou subordinação com quaisquer outras empresas licitantes neste certame;</t>
  </si>
  <si>
    <t>e) Para fins do disposto no inciso V do art. 27 da Lei n. 8.666, de 21 de junho de 1993, acrescido pela Lei n. 9.854, de 27 de outubro de 1999, a proponente não emprega menor de dezoito anos em trabalho noturno, perigoso ou insalubre e não emprega menor de dezesseis anos, salvo a partir dos quatorze anos na condição de aprendiz;</t>
  </si>
  <si>
    <t>f) Que responsabiliza-se formalmente pelas transações efetuadas em seu nome, reconhecendo como verdadeiras as propostas, ofertas e demais atos praticados no COMPRASGOVERNAMENTAIS, diretamente e/ou por representante, neste certame;</t>
  </si>
  <si>
    <t>g) As obrigações que impliquem custos e formação de preços que não fizemos constar desta proposta serão suportadas por nós proponentes;</t>
  </si>
  <si>
    <t>h) Todos os cálculos foram feitos com base nos preços vigentes no mercado, pelo que ofertamos os valores supracitados:</t>
  </si>
  <si>
    <t>i) Que declara para fins de comprovação perante a TRE-BA, que estamos cientes que o objeto do Pregão Eletrônico 51/2022 é Pregão Eletronico, e que, o pagamento será efetivado conforme a execução dos serviços, e que detemos condições operacionais para disponibilizar todos os serviços, quando solicitados, conforme estabelece o edital e seus anexos.</t>
  </si>
  <si>
    <t>j) Esta é a proposta que apresentamos à TRE-BA, pelo que solicitamos que a tomem como firme e irretratável, na forma do Edital e da legislação aplicável.</t>
  </si>
  <si>
    <t>k) BANCO: Bradesco  AG: 7125      C/C:  194395     TITULAR: CITY SERVIÇOS E TRANSPORTES ESPECIALIZADOS EIRELI</t>
  </si>
  <si>
    <t>l) Validade da Proposta: _90__ dias (no mínimo 90 dias)</t>
  </si>
  <si>
    <t>Salvador  26 de AGOSTO de 2022.</t>
  </si>
  <si>
    <t xml:space="preserve">
</t>
  </si>
  <si>
    <t>___________________________________________________________</t>
  </si>
  <si>
    <t>CITY SERVICOS E TRANSPORTES ESPECIALIZADOS EIRELI  CNPJ: 24.400.398/0001-11</t>
  </si>
  <si>
    <t xml:space="preserve">Estimativa custo com deslocamentos </t>
  </si>
  <si>
    <t>TIPO</t>
  </si>
  <si>
    <t>QTDE DIARIAS</t>
  </si>
  <si>
    <t>VALOR UNITARIO</t>
  </si>
  <si>
    <t>VALOR TOTAL</t>
  </si>
  <si>
    <t>com pernoite</t>
  </si>
  <si>
    <t>vale alimentação (desconto)</t>
  </si>
  <si>
    <t>subtotal</t>
  </si>
  <si>
    <t>Incidência de Custos Indiretos, Lucro e Tributos</t>
  </si>
  <si>
    <t>Custos indiretos</t>
  </si>
  <si>
    <t>VALOR TOTAL COM DIARIAS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</si>
</sst>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_(&quot;R$ &quot;* #,##0.00_);_(&quot;R$ &quot;* \(#,##0.00\);_(&quot;R$ &quot;* \-??_);_(@_)"/>
    <numFmt numFmtId="165" formatCode="[$R$-416]\ #,##0.00;[Red]\-[$R$-416]\ #,##0.00"/>
    <numFmt numFmtId="166" formatCode="0.000%"/>
    <numFmt numFmtId="167" formatCode="0.0000"/>
    <numFmt numFmtId="168" formatCode="0.0000%"/>
    <numFmt numFmtId="169" formatCode="&quot;R$ &quot;#,##0.00"/>
    <numFmt numFmtId="170" formatCode="_(* #,##0.00_);_(* \(#,##0.00\);_(* \-??_);_(@_)"/>
    <numFmt numFmtId="171" formatCode="&quot;R$&quot;\ #,##0.00"/>
  </numFmts>
  <fonts count="45">
    <font>
      <sz val="10"/>
      <name val="Arial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0"/>
      <name val="Arial"/>
      <family val="2"/>
    </font>
    <font>
      <b/>
      <sz val="15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0"/>
      <color indexed="25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b/>
      <strike/>
      <sz val="9"/>
      <name val="Arial"/>
      <family val="2"/>
    </font>
    <font>
      <b/>
      <strike/>
      <sz val="10"/>
      <name val="Arial"/>
      <family val="2"/>
    </font>
    <font>
      <b/>
      <sz val="8"/>
      <color indexed="10"/>
      <name val="Arial"/>
      <family val="2"/>
    </font>
    <font>
      <sz val="9"/>
      <color indexed="21"/>
      <name val="Arial"/>
      <family val="2"/>
    </font>
    <font>
      <b/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trike/>
      <sz val="10"/>
      <color indexed="21"/>
      <name val="Arial"/>
      <family val="2"/>
    </font>
    <font>
      <b/>
      <sz val="10"/>
      <color indexed="8"/>
      <name val="Arial"/>
      <family val="2"/>
      <charset val="1"/>
    </font>
    <font>
      <b/>
      <sz val="9"/>
      <color indexed="25"/>
      <name val="Arial"/>
      <family val="2"/>
    </font>
    <font>
      <b/>
      <sz val="10"/>
      <name val="Arial"/>
      <family val="2"/>
      <charset val="1"/>
    </font>
    <font>
      <b/>
      <vertAlign val="superscript"/>
      <sz val="9"/>
      <color indexed="25"/>
      <name val="Arial"/>
      <family val="2"/>
    </font>
    <font>
      <b/>
      <sz val="9"/>
      <color indexed="48"/>
      <name val="Arial"/>
      <family val="2"/>
    </font>
    <font>
      <sz val="10"/>
      <color indexed="10"/>
      <name val="Arial"/>
      <family val="2"/>
    </font>
    <font>
      <sz val="7"/>
      <color indexed="59"/>
      <name val="Arial1"/>
      <charset val="1"/>
    </font>
    <font>
      <sz val="8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indexed="8"/>
      <name val="Arial"/>
      <family val="2"/>
    </font>
    <font>
      <sz val="16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22"/>
      <name val="Arial"/>
      <family val="2"/>
    </font>
    <font>
      <sz val="11"/>
      <color rgb="FF9C57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0"/>
      <color rgb="FF000000"/>
      <name val="Arial"/>
    </font>
    <font>
      <b/>
      <sz val="10"/>
      <color rgb="FFFF0000"/>
      <name val="Arial"/>
    </font>
    <font>
      <b/>
      <sz val="10"/>
      <name val="Arial"/>
    </font>
    <font>
      <b/>
      <sz val="9"/>
      <color rgb="FFFF3333"/>
      <name val="Arial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8"/>
        <bgColor indexed="41"/>
      </patternFill>
    </fill>
    <fill>
      <patternFill patternType="solid">
        <fgColor indexed="35"/>
        <bgColor indexed="11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0"/>
        <bgColor indexed="40"/>
      </patternFill>
    </fill>
    <fill>
      <patternFill patternType="solid">
        <fgColor theme="0"/>
        <bgColor indexed="45"/>
      </patternFill>
    </fill>
    <fill>
      <patternFill patternType="solid">
        <fgColor theme="0"/>
        <bgColor indexed="3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31" fillId="0" borderId="0" applyFill="0" applyBorder="0" applyAlignment="0" applyProtection="0"/>
    <xf numFmtId="0" fontId="2" fillId="0" borderId="0" applyNumberFormat="0" applyFill="0" applyBorder="0" applyAlignment="0" applyProtection="0"/>
    <xf numFmtId="0" fontId="1" fillId="0" borderId="1" applyNumberFormat="0" applyFill="0" applyAlignment="0" applyProtection="0"/>
    <xf numFmtId="0" fontId="40" fillId="9" borderId="0" applyNumberFormat="0" applyBorder="0" applyAlignment="0" applyProtection="0"/>
    <xf numFmtId="0" fontId="39" fillId="8" borderId="0" applyNumberFormat="0" applyBorder="0" applyAlignment="0" applyProtection="0"/>
  </cellStyleXfs>
  <cellXfs count="225">
    <xf numFmtId="0" fontId="0" fillId="0" borderId="0" xfId="0"/>
    <xf numFmtId="0" fontId="6" fillId="0" borderId="0" xfId="0" applyFont="1"/>
    <xf numFmtId="0" fontId="6" fillId="3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6" fillId="0" borderId="0" xfId="1" applyFont="1" applyFill="1" applyBorder="1" applyAlignment="1" applyProtection="1">
      <alignment vertical="center"/>
    </xf>
    <xf numFmtId="0" fontId="5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4" fontId="4" fillId="2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66" fontId="5" fillId="4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right" vertical="center"/>
    </xf>
    <xf numFmtId="0" fontId="13" fillId="0" borderId="0" xfId="0" applyFont="1"/>
    <xf numFmtId="0" fontId="5" fillId="0" borderId="2" xfId="0" applyFont="1" applyBorder="1" applyAlignment="1">
      <alignment horizontal="center"/>
    </xf>
    <xf numFmtId="10" fontId="5" fillId="2" borderId="4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center"/>
    </xf>
    <xf numFmtId="0" fontId="5" fillId="2" borderId="0" xfId="0" applyFont="1" applyFill="1" applyAlignment="1">
      <alignment horizontal="right" vertical="center"/>
    </xf>
    <xf numFmtId="4" fontId="5" fillId="2" borderId="0" xfId="0" applyNumberFormat="1" applyFont="1" applyFill="1" applyAlignment="1">
      <alignment horizontal="right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0" fontId="5" fillId="4" borderId="2" xfId="0" applyNumberFormat="1" applyFont="1" applyFill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 wrapText="1"/>
    </xf>
    <xf numFmtId="9" fontId="5" fillId="0" borderId="2" xfId="0" applyNumberFormat="1" applyFont="1" applyBorder="1" applyAlignment="1">
      <alignment horizontal="left" vertical="center" wrapText="1"/>
    </xf>
    <xf numFmtId="167" fontId="5" fillId="0" borderId="2" xfId="0" applyNumberFormat="1" applyFont="1" applyBorder="1" applyAlignment="1">
      <alignment horizontal="left" vertical="center" wrapText="1"/>
    </xf>
    <xf numFmtId="168" fontId="5" fillId="0" borderId="2" xfId="0" applyNumberFormat="1" applyFont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168" fontId="5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69" fontId="19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4" fontId="19" fillId="0" borderId="2" xfId="0" applyNumberFormat="1" applyFont="1" applyBorder="1" applyAlignment="1">
      <alignment vertical="center"/>
    </xf>
    <xf numFmtId="3" fontId="19" fillId="0" borderId="2" xfId="0" applyNumberFormat="1" applyFont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2" fontId="25" fillId="0" borderId="2" xfId="0" applyNumberFormat="1" applyFont="1" applyBorder="1" applyAlignment="1">
      <alignment horizontal="right" vertical="center" wrapText="1"/>
    </xf>
    <xf numFmtId="2" fontId="25" fillId="2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Border="1" applyAlignment="1">
      <alignment horizontal="center" vertical="center" wrapText="1"/>
    </xf>
    <xf numFmtId="10" fontId="5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right" vertical="center"/>
    </xf>
    <xf numFmtId="4" fontId="4" fillId="2" borderId="2" xfId="0" applyNumberFormat="1" applyFont="1" applyFill="1" applyBorder="1" applyAlignment="1">
      <alignment horizontal="center" vertical="center"/>
    </xf>
    <xf numFmtId="166" fontId="5" fillId="2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right" vertical="center"/>
    </xf>
    <xf numFmtId="4" fontId="12" fillId="0" borderId="2" xfId="0" applyNumberFormat="1" applyFont="1" applyBorder="1" applyAlignment="1">
      <alignment horizontal="right" vertical="center" wrapText="1"/>
    </xf>
    <xf numFmtId="4" fontId="12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 wrapText="1"/>
    </xf>
    <xf numFmtId="10" fontId="8" fillId="0" borderId="2" xfId="0" applyNumberFormat="1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70" fontId="6" fillId="0" borderId="0" xfId="0" applyNumberFormat="1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10" fontId="5" fillId="10" borderId="2" xfId="0" applyNumberFormat="1" applyFont="1" applyFill="1" applyBorder="1" applyAlignment="1">
      <alignment horizontal="center" vertical="center"/>
    </xf>
    <xf numFmtId="4" fontId="5" fillId="11" borderId="2" xfId="0" applyNumberFormat="1" applyFont="1" applyFill="1" applyBorder="1" applyAlignment="1">
      <alignment horizontal="right" vertical="center" wrapText="1"/>
    </xf>
    <xf numFmtId="4" fontId="5" fillId="0" borderId="2" xfId="0" quotePrefix="1" applyNumberFormat="1" applyFont="1" applyBorder="1" applyAlignment="1">
      <alignment horizontal="right" vertical="center"/>
    </xf>
    <xf numFmtId="43" fontId="10" fillId="12" borderId="6" xfId="0" applyNumberFormat="1" applyFont="1" applyFill="1" applyBorder="1" applyAlignment="1">
      <alignment vertical="center"/>
    </xf>
    <xf numFmtId="10" fontId="5" fillId="5" borderId="2" xfId="0" applyNumberFormat="1" applyFont="1" applyFill="1" applyBorder="1" applyAlignment="1">
      <alignment horizontal="center" vertical="center"/>
    </xf>
    <xf numFmtId="4" fontId="5" fillId="0" borderId="6" xfId="0" applyNumberFormat="1" applyFont="1" applyBorder="1" applyAlignment="1">
      <alignment vertical="center" wrapText="1"/>
    </xf>
    <xf numFmtId="3" fontId="10" fillId="12" borderId="6" xfId="0" applyNumberFormat="1" applyFont="1" applyFill="1" applyBorder="1" applyAlignment="1">
      <alignment horizontal="center" vertical="center"/>
    </xf>
    <xf numFmtId="43" fontId="10" fillId="12" borderId="6" xfId="0" applyNumberFormat="1" applyFont="1" applyFill="1" applyBorder="1" applyAlignment="1">
      <alignment horizontal="center" vertical="center"/>
    </xf>
    <xf numFmtId="41" fontId="5" fillId="0" borderId="4" xfId="0" applyNumberFormat="1" applyFont="1" applyBorder="1" applyAlignment="1">
      <alignment horizontal="center" vertical="center" wrapText="1"/>
    </xf>
    <xf numFmtId="0" fontId="35" fillId="13" borderId="0" xfId="0" applyFont="1" applyFill="1"/>
    <xf numFmtId="0" fontId="0" fillId="13" borderId="0" xfId="0" applyFill="1"/>
    <xf numFmtId="0" fontId="4" fillId="13" borderId="0" xfId="0" applyFont="1" applyFill="1" applyAlignment="1">
      <alignment vertical="center"/>
    </xf>
    <xf numFmtId="0" fontId="4" fillId="13" borderId="7" xfId="0" applyFont="1" applyFill="1" applyBorder="1" applyAlignment="1">
      <alignment vertical="center"/>
    </xf>
    <xf numFmtId="0" fontId="10" fillId="13" borderId="6" xfId="0" applyFont="1" applyFill="1" applyBorder="1" applyAlignment="1">
      <alignment horizontal="center" vertical="center"/>
    </xf>
    <xf numFmtId="0" fontId="10" fillId="13" borderId="6" xfId="0" applyFont="1" applyFill="1" applyBorder="1" applyAlignment="1">
      <alignment horizontal="center" vertical="center" wrapText="1"/>
    </xf>
    <xf numFmtId="0" fontId="4" fillId="13" borderId="6" xfId="0" applyFont="1" applyFill="1" applyBorder="1" applyAlignment="1">
      <alignment horizontal="center" vertical="center" wrapText="1"/>
    </xf>
    <xf numFmtId="43" fontId="10" fillId="13" borderId="8" xfId="0" applyNumberFormat="1" applyFont="1" applyFill="1" applyBorder="1" applyAlignment="1">
      <alignment vertical="center" wrapText="1"/>
    </xf>
    <xf numFmtId="0" fontId="0" fillId="13" borderId="0" xfId="0" applyFill="1" applyAlignment="1">
      <alignment vertical="center"/>
    </xf>
    <xf numFmtId="0" fontId="0" fillId="13" borderId="0" xfId="0" applyFill="1" applyAlignment="1">
      <alignment vertical="center" wrapText="1"/>
    </xf>
    <xf numFmtId="0" fontId="3" fillId="13" borderId="0" xfId="0" applyFont="1" applyFill="1" applyAlignment="1">
      <alignment vertical="center"/>
    </xf>
    <xf numFmtId="0" fontId="4" fillId="13" borderId="0" xfId="0" applyFont="1" applyFill="1" applyAlignment="1">
      <alignment wrapText="1"/>
    </xf>
    <xf numFmtId="0" fontId="4" fillId="13" borderId="0" xfId="0" applyFont="1" applyFill="1"/>
    <xf numFmtId="43" fontId="38" fillId="13" borderId="0" xfId="0" applyNumberFormat="1" applyFont="1" applyFill="1" applyAlignment="1">
      <alignment vertical="center"/>
    </xf>
    <xf numFmtId="0" fontId="5" fillId="0" borderId="22" xfId="0" applyFont="1" applyBorder="1" applyAlignment="1">
      <alignment horizontal="center"/>
    </xf>
    <xf numFmtId="0" fontId="0" fillId="0" borderId="22" xfId="0" applyBorder="1"/>
    <xf numFmtId="171" fontId="0" fillId="0" borderId="22" xfId="0" applyNumberFormat="1" applyBorder="1"/>
    <xf numFmtId="10" fontId="0" fillId="0" borderId="22" xfId="0" applyNumberFormat="1" applyBorder="1"/>
    <xf numFmtId="43" fontId="5" fillId="0" borderId="4" xfId="0" applyNumberFormat="1" applyFont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righ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3" fontId="5" fillId="0" borderId="10" xfId="0" applyNumberFormat="1" applyFont="1" applyBorder="1" applyAlignment="1">
      <alignment horizontal="center" vertical="center" wrapText="1"/>
    </xf>
    <xf numFmtId="43" fontId="5" fillId="0" borderId="12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/>
    </xf>
    <xf numFmtId="0" fontId="8" fillId="0" borderId="2" xfId="0" applyFont="1" applyBorder="1" applyAlignment="1">
      <alignment horizontal="right" vertical="center" wrapText="1"/>
    </xf>
    <xf numFmtId="4" fontId="8" fillId="0" borderId="13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5" fillId="7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0" fontId="25" fillId="2" borderId="2" xfId="0" applyFont="1" applyFill="1" applyBorder="1" applyAlignment="1">
      <alignment horizontal="right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19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23" fillId="0" borderId="17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5" fillId="6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right" vertical="center"/>
    </xf>
    <xf numFmtId="0" fontId="0" fillId="3" borderId="2" xfId="0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right" vertical="center" wrapText="1"/>
    </xf>
    <xf numFmtId="165" fontId="11" fillId="0" borderId="2" xfId="0" applyNumberFormat="1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4" fontId="1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13" borderId="0" xfId="0" applyFont="1" applyFill="1" applyAlignment="1">
      <alignment horizontal="left" vertical="center"/>
    </xf>
    <xf numFmtId="0" fontId="3" fillId="13" borderId="0" xfId="0" applyFont="1" applyFill="1" applyAlignment="1">
      <alignment horizontal="left" vertical="center" wrapText="1"/>
    </xf>
    <xf numFmtId="0" fontId="0" fillId="13" borderId="0" xfId="0" applyFill="1" applyAlignment="1">
      <alignment horizontal="center" vertical="center"/>
    </xf>
    <xf numFmtId="0" fontId="37" fillId="13" borderId="0" xfId="0" applyFont="1" applyFill="1" applyAlignment="1">
      <alignment horizontal="center" vertical="center"/>
    </xf>
    <xf numFmtId="0" fontId="0" fillId="13" borderId="0" xfId="0" applyFill="1" applyAlignment="1">
      <alignment horizontal="left" vertical="center" wrapText="1"/>
    </xf>
    <xf numFmtId="0" fontId="3" fillId="13" borderId="0" xfId="0" applyFont="1" applyFill="1" applyAlignment="1">
      <alignment horizontal="center" vertical="center"/>
    </xf>
    <xf numFmtId="0" fontId="4" fillId="13" borderId="0" xfId="0" applyFont="1" applyFill="1" applyAlignment="1">
      <alignment horizontal="center"/>
    </xf>
    <xf numFmtId="0" fontId="7" fillId="13" borderId="18" xfId="0" applyFont="1" applyFill="1" applyBorder="1" applyAlignment="1">
      <alignment horizontal="center" vertical="center" wrapText="1"/>
    </xf>
    <xf numFmtId="0" fontId="7" fillId="13" borderId="19" xfId="0" applyFont="1" applyFill="1" applyBorder="1" applyAlignment="1">
      <alignment horizontal="center" vertical="center" wrapText="1"/>
    </xf>
    <xf numFmtId="0" fontId="7" fillId="13" borderId="20" xfId="0" applyFont="1" applyFill="1" applyBorder="1" applyAlignment="1">
      <alignment horizontal="center" vertical="center" wrapText="1"/>
    </xf>
    <xf numFmtId="0" fontId="10" fillId="13" borderId="18" xfId="0" applyFont="1" applyFill="1" applyBorder="1" applyAlignment="1">
      <alignment horizontal="center" vertical="center" wrapText="1"/>
    </xf>
    <xf numFmtId="0" fontId="10" fillId="13" borderId="19" xfId="0" applyFont="1" applyFill="1" applyBorder="1" applyAlignment="1">
      <alignment horizontal="center" vertical="center" wrapText="1"/>
    </xf>
    <xf numFmtId="0" fontId="10" fillId="13" borderId="20" xfId="0" applyFont="1" applyFill="1" applyBorder="1" applyAlignment="1">
      <alignment horizontal="center" vertical="center" wrapText="1"/>
    </xf>
    <xf numFmtId="43" fontId="7" fillId="13" borderId="18" xfId="0" applyNumberFormat="1" applyFont="1" applyFill="1" applyBorder="1" applyAlignment="1">
      <alignment horizontal="center" vertical="center" wrapText="1"/>
    </xf>
    <xf numFmtId="43" fontId="7" fillId="13" borderId="20" xfId="0" applyNumberFormat="1" applyFont="1" applyFill="1" applyBorder="1" applyAlignment="1">
      <alignment horizontal="center" vertical="center" wrapText="1"/>
    </xf>
    <xf numFmtId="0" fontId="0" fillId="13" borderId="0" xfId="0" applyFill="1" applyAlignment="1">
      <alignment horizontal="left" vertical="center"/>
    </xf>
    <xf numFmtId="43" fontId="10" fillId="13" borderId="18" xfId="0" applyNumberFormat="1" applyFont="1" applyFill="1" applyBorder="1" applyAlignment="1">
      <alignment horizontal="center" vertical="center" wrapText="1"/>
    </xf>
    <xf numFmtId="43" fontId="10" fillId="13" borderId="20" xfId="0" applyNumberFormat="1" applyFont="1" applyFill="1" applyBorder="1" applyAlignment="1">
      <alignment horizontal="center" vertical="center" wrapText="1"/>
    </xf>
    <xf numFmtId="0" fontId="36" fillId="12" borderId="6" xfId="0" applyFont="1" applyFill="1" applyBorder="1" applyAlignment="1">
      <alignment horizontal="center" vertical="center" wrapText="1"/>
    </xf>
    <xf numFmtId="0" fontId="36" fillId="12" borderId="6" xfId="0" applyFont="1" applyFill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/>
    </xf>
    <xf numFmtId="0" fontId="34" fillId="14" borderId="0" xfId="0" applyFont="1" applyFill="1" applyAlignment="1">
      <alignment horizontal="center" vertical="center"/>
    </xf>
    <xf numFmtId="0" fontId="4" fillId="13" borderId="7" xfId="0" applyFont="1" applyFill="1" applyBorder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4" fillId="13" borderId="21" xfId="0" applyFont="1" applyFill="1" applyBorder="1" applyAlignment="1">
      <alignment horizontal="center" vertical="center"/>
    </xf>
    <xf numFmtId="0" fontId="4" fillId="13" borderId="7" xfId="0" applyFont="1" applyFill="1" applyBorder="1" applyAlignment="1">
      <alignment horizontal="left" vertical="center"/>
    </xf>
    <xf numFmtId="0" fontId="4" fillId="13" borderId="0" xfId="0" applyFont="1" applyFill="1" applyAlignment="1">
      <alignment horizontal="left" vertical="center"/>
    </xf>
    <xf numFmtId="0" fontId="4" fillId="13" borderId="0" xfId="0" applyFont="1" applyFill="1" applyAlignment="1">
      <alignment horizontal="left" vertical="center" wrapText="1"/>
    </xf>
    <xf numFmtId="0" fontId="10" fillId="13" borderId="6" xfId="0" applyFont="1" applyFill="1" applyBorder="1" applyAlignment="1">
      <alignment horizontal="center" vertical="center"/>
    </xf>
    <xf numFmtId="171" fontId="5" fillId="16" borderId="22" xfId="0" applyNumberFormat="1" applyFont="1" applyFill="1" applyBorder="1" applyAlignment="1">
      <alignment horizontal="right"/>
    </xf>
    <xf numFmtId="0" fontId="0" fillId="0" borderId="22" xfId="0" applyBorder="1" applyAlignment="1">
      <alignment horizontal="center"/>
    </xf>
    <xf numFmtId="0" fontId="5" fillId="16" borderId="22" xfId="0" applyFont="1" applyFill="1" applyBorder="1" applyAlignment="1">
      <alignment horizontal="center"/>
    </xf>
    <xf numFmtId="0" fontId="5" fillId="15" borderId="0" xfId="0" applyFont="1" applyFill="1" applyAlignment="1">
      <alignment horizontal="center"/>
    </xf>
    <xf numFmtId="171" fontId="5" fillId="16" borderId="23" xfId="0" applyNumberFormat="1" applyFont="1" applyFill="1" applyBorder="1" applyAlignment="1">
      <alignment horizontal="right"/>
    </xf>
    <xf numFmtId="171" fontId="5" fillId="16" borderId="24" xfId="0" applyNumberFormat="1" applyFont="1" applyFill="1" applyBorder="1" applyAlignment="1">
      <alignment horizontal="right"/>
    </xf>
    <xf numFmtId="0" fontId="5" fillId="16" borderId="23" xfId="0" applyFont="1" applyFill="1" applyBorder="1" applyAlignment="1">
      <alignment horizontal="center"/>
    </xf>
    <xf numFmtId="0" fontId="5" fillId="16" borderId="24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171" fontId="0" fillId="0" borderId="22" xfId="0" applyNumberFormat="1" applyBorder="1" applyAlignment="1">
      <alignment horizontal="right"/>
    </xf>
  </cellXfs>
  <cellStyles count="6">
    <cellStyle name="Incorreto" xfId="4" hidden="1"/>
    <cellStyle name="Moeda" xfId="1" builtinId="4"/>
    <cellStyle name="Neutra" xfId="5" hidden="1"/>
    <cellStyle name="Normal" xfId="0" builtinId="0"/>
    <cellStyle name="Título 5" xfId="2"/>
    <cellStyle name="Total" xfId="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99FF"/>
      <rgbColor rgb="0000FFFF"/>
      <rgbColor rgb="00800000"/>
      <rgbColor rgb="00008000"/>
      <rgbColor rgb="00000080"/>
      <rgbColor rgb="00B2B2B2"/>
      <rgbColor rgb="00800080"/>
      <rgbColor rgb="00009900"/>
      <rgbColor rgb="00C0C0C0"/>
      <rgbColor rgb="00808080"/>
      <rgbColor rgb="009999FF"/>
      <rgbColor rgb="00FF3333"/>
      <rgbColor rgb="00FFFFCC"/>
      <rgbColor rgb="00CCFFFF"/>
      <rgbColor rgb="0066FF99"/>
      <rgbColor rgb="00FF8080"/>
      <rgbColor rgb="000066CC"/>
      <rgbColor rgb="00CCCCFF"/>
      <rgbColor rgb="00000080"/>
      <rgbColor rgb="00CCCCCC"/>
      <rgbColor rgb="00FFFF66"/>
      <rgbColor rgb="0000FF66"/>
      <rgbColor rgb="00DDDDDD"/>
      <rgbColor rgb="00CCFF66"/>
      <rgbColor rgb="0000CC00"/>
      <rgbColor rgb="000000FF"/>
      <rgbColor rgb="0000CCFF"/>
      <rgbColor rgb="0099FFFF"/>
      <rgbColor rgb="00CCFFCC"/>
      <rgbColor rgb="00FFFF99"/>
      <rgbColor rgb="0099CCFF"/>
      <rgbColor rgb="00FF99CC"/>
      <rgbColor rgb="00CC99FF"/>
      <rgbColor rgb="00FFCC99"/>
      <rgbColor rgb="003333FF"/>
      <rgbColor rgb="0033CCCC"/>
      <rgbColor rgb="00FFD320"/>
      <rgbColor rgb="00FFCC00"/>
      <rgbColor rgb="00FF9900"/>
      <rgbColor rgb="00FF6600"/>
      <rgbColor rgb="00CC66FF"/>
      <rgbColor rgb="00969696"/>
      <rgbColor rgb="00003366"/>
      <rgbColor rgb="00339966"/>
      <rgbColor rgb="0083CAFF"/>
      <rgbColor rgb="003C3C3C"/>
      <rgbColor rgb="00993300"/>
      <rgbColor rgb="00FF9999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U166"/>
  <sheetViews>
    <sheetView tabSelected="1" view="pageBreakPreview" zoomScale="90" zoomScaleNormal="80" zoomScaleSheetLayoutView="90" workbookViewId="0">
      <selection activeCell="J170" sqref="J170"/>
    </sheetView>
  </sheetViews>
  <sheetFormatPr defaultColWidth="8.85546875" defaultRowHeight="12"/>
  <cols>
    <col min="1" max="1" width="15" style="1" customWidth="1"/>
    <col min="2" max="2" width="10.85546875" style="1" customWidth="1"/>
    <col min="3" max="3" width="13" style="1" customWidth="1"/>
    <col min="4" max="4" width="9.85546875" style="1" customWidth="1"/>
    <col min="5" max="5" width="15.28515625" style="1" customWidth="1"/>
    <col min="6" max="6" width="11" style="1" customWidth="1"/>
    <col min="7" max="7" width="9.42578125" style="1" customWidth="1"/>
    <col min="8" max="8" width="8.42578125" style="1" customWidth="1"/>
    <col min="9" max="9" width="11.7109375" style="2" customWidth="1"/>
    <col min="10" max="10" width="16.140625" style="1" customWidth="1"/>
    <col min="11" max="11" width="12.7109375" style="1" customWidth="1"/>
    <col min="12" max="12" width="6.42578125" style="1" customWidth="1"/>
    <col min="13" max="14" width="9" style="1" customWidth="1"/>
    <col min="15" max="16384" width="8.85546875" style="1"/>
  </cols>
  <sheetData>
    <row r="1" spans="1:11" ht="48" customHeight="1">
      <c r="A1" s="185" t="s">
        <v>0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1" ht="14.65" customHeight="1">
      <c r="A2" s="128" t="s">
        <v>1</v>
      </c>
      <c r="B2" s="128"/>
      <c r="C2" s="128"/>
      <c r="D2" s="128"/>
      <c r="E2" s="128"/>
      <c r="F2" s="128"/>
      <c r="G2" s="128"/>
      <c r="H2" s="184"/>
      <c r="I2" s="184"/>
      <c r="J2" s="184"/>
    </row>
    <row r="3" spans="1:11" ht="24.75" customHeight="1">
      <c r="A3" s="128" t="s">
        <v>2</v>
      </c>
      <c r="B3" s="128"/>
      <c r="C3" s="128"/>
      <c r="D3" s="128"/>
      <c r="E3" s="128"/>
      <c r="F3" s="128"/>
      <c r="G3" s="128"/>
      <c r="H3" s="184"/>
      <c r="I3" s="184"/>
      <c r="J3" s="184"/>
    </row>
    <row r="4" spans="1:11" ht="24" customHeight="1">
      <c r="A4" s="138" t="s">
        <v>3</v>
      </c>
      <c r="B4" s="128"/>
      <c r="C4" s="128"/>
      <c r="D4" s="128"/>
      <c r="E4" s="128"/>
      <c r="F4" s="128"/>
      <c r="G4" s="128"/>
      <c r="H4" s="128"/>
      <c r="I4" s="128"/>
      <c r="J4" s="128"/>
    </row>
    <row r="5" spans="1:11" ht="16.149999999999999" customHeight="1">
      <c r="A5" s="140" t="s">
        <v>4</v>
      </c>
      <c r="B5" s="140"/>
      <c r="C5" s="140"/>
      <c r="D5" s="140"/>
      <c r="E5" s="140"/>
      <c r="F5" s="140"/>
      <c r="G5" s="140"/>
      <c r="H5" s="140"/>
      <c r="I5" s="140"/>
      <c r="J5" s="140"/>
    </row>
    <row r="6" spans="1:11" ht="14.65" customHeight="1">
      <c r="A6" s="4" t="s">
        <v>5</v>
      </c>
      <c r="B6" s="128" t="s">
        <v>6</v>
      </c>
      <c r="C6" s="128"/>
      <c r="D6" s="128"/>
      <c r="E6" s="128"/>
      <c r="F6" s="128"/>
      <c r="G6" s="128"/>
      <c r="H6" s="182">
        <v>44798</v>
      </c>
      <c r="I6" s="182"/>
      <c r="J6" s="182"/>
    </row>
    <row r="7" spans="1:11" ht="14.65" customHeight="1">
      <c r="A7" s="4" t="s">
        <v>7</v>
      </c>
      <c r="B7" s="128" t="s">
        <v>8</v>
      </c>
      <c r="C7" s="128"/>
      <c r="D7" s="128"/>
      <c r="E7" s="128"/>
      <c r="F7" s="128"/>
      <c r="G7" s="128"/>
      <c r="H7" s="182" t="s">
        <v>9</v>
      </c>
      <c r="I7" s="182"/>
      <c r="J7" s="182"/>
    </row>
    <row r="8" spans="1:11" ht="120" customHeight="1">
      <c r="A8" s="4" t="s">
        <v>10</v>
      </c>
      <c r="B8" s="128" t="s">
        <v>11</v>
      </c>
      <c r="C8" s="128"/>
      <c r="D8" s="128"/>
      <c r="E8" s="128"/>
      <c r="F8" s="128"/>
      <c r="G8" s="128"/>
      <c r="H8" s="183" t="s">
        <v>12</v>
      </c>
      <c r="I8" s="183"/>
      <c r="J8" s="183"/>
    </row>
    <row r="9" spans="1:11" ht="14.65" customHeight="1">
      <c r="A9" s="4" t="s">
        <v>13</v>
      </c>
      <c r="B9" s="128" t="s">
        <v>14</v>
      </c>
      <c r="C9" s="128"/>
      <c r="D9" s="128"/>
      <c r="E9" s="128"/>
      <c r="F9" s="128"/>
      <c r="G9" s="128"/>
      <c r="H9" s="184">
        <v>12</v>
      </c>
      <c r="I9" s="184"/>
      <c r="J9" s="184"/>
    </row>
    <row r="10" spans="1:11" ht="16.149999999999999" customHeight="1">
      <c r="A10" s="137" t="s">
        <v>15</v>
      </c>
      <c r="B10" s="137"/>
      <c r="C10" s="137"/>
      <c r="D10" s="137"/>
      <c r="E10" s="137"/>
      <c r="F10" s="137"/>
      <c r="G10" s="137"/>
      <c r="H10" s="137"/>
      <c r="I10" s="137"/>
      <c r="J10" s="137"/>
    </row>
    <row r="11" spans="1:11" ht="51" customHeight="1">
      <c r="A11" s="179" t="s">
        <v>16</v>
      </c>
      <c r="B11" s="179"/>
      <c r="C11" s="179"/>
      <c r="D11" s="179"/>
      <c r="E11" s="179"/>
      <c r="F11" s="179"/>
      <c r="G11" s="180" t="s">
        <v>17</v>
      </c>
      <c r="H11" s="180"/>
      <c r="I11" s="180"/>
      <c r="J11" s="180"/>
    </row>
    <row r="12" spans="1:11" ht="30" customHeight="1">
      <c r="A12" s="174" t="s">
        <v>18</v>
      </c>
      <c r="B12" s="174"/>
      <c r="C12" s="174"/>
      <c r="D12" s="174"/>
      <c r="E12" s="174"/>
      <c r="F12" s="174"/>
      <c r="G12" s="181" t="s">
        <v>19</v>
      </c>
      <c r="H12" s="181"/>
      <c r="I12" s="181"/>
      <c r="J12" s="181"/>
    </row>
    <row r="13" spans="1:11" ht="12.75">
      <c r="A13" s="118"/>
      <c r="B13" s="118"/>
      <c r="C13" s="118"/>
      <c r="D13" s="118"/>
      <c r="E13" s="118"/>
      <c r="F13" s="118"/>
      <c r="G13" s="118"/>
      <c r="H13" s="118"/>
      <c r="I13" s="118"/>
      <c r="J13" s="118"/>
      <c r="K13" s="7"/>
    </row>
    <row r="14" spans="1:11" ht="48.75" customHeight="1">
      <c r="A14" s="176" t="s">
        <v>20</v>
      </c>
      <c r="B14" s="176"/>
      <c r="C14" s="176"/>
      <c r="D14" s="176"/>
      <c r="E14" s="176"/>
      <c r="F14" s="176"/>
      <c r="G14" s="176"/>
      <c r="H14" s="176"/>
      <c r="I14" s="176"/>
      <c r="J14" s="176"/>
      <c r="K14" s="7"/>
    </row>
    <row r="15" spans="1:11" ht="12.75">
      <c r="A15" s="118"/>
      <c r="B15" s="118"/>
      <c r="C15" s="118"/>
      <c r="D15" s="118"/>
      <c r="E15" s="118"/>
      <c r="F15" s="118"/>
      <c r="G15" s="118"/>
      <c r="H15" s="118"/>
      <c r="I15" s="118"/>
      <c r="J15" s="118"/>
      <c r="K15" s="7"/>
    </row>
    <row r="16" spans="1:11" ht="16.149999999999999" customHeight="1">
      <c r="A16" s="140" t="s">
        <v>21</v>
      </c>
      <c r="B16" s="140"/>
      <c r="C16" s="140"/>
      <c r="D16" s="140"/>
      <c r="E16" s="140"/>
      <c r="F16" s="140"/>
      <c r="G16" s="140"/>
      <c r="H16" s="140"/>
      <c r="I16" s="140"/>
      <c r="J16" s="140"/>
      <c r="K16" s="7"/>
    </row>
    <row r="17" spans="1:255" s="8" customFormat="1" ht="24.95" customHeight="1">
      <c r="A17" s="4">
        <v>1</v>
      </c>
      <c r="B17" s="128" t="s">
        <v>22</v>
      </c>
      <c r="C17" s="128"/>
      <c r="D17" s="128"/>
      <c r="E17" s="128"/>
      <c r="F17" s="128"/>
      <c r="G17" s="128"/>
      <c r="H17" s="177" t="s">
        <v>23</v>
      </c>
      <c r="I17" s="177"/>
      <c r="J17" s="177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  <c r="AU17" s="175"/>
      <c r="AV17" s="175"/>
      <c r="AW17" s="175"/>
      <c r="AX17" s="175"/>
      <c r="AY17" s="175"/>
      <c r="AZ17" s="175"/>
      <c r="BA17" s="175"/>
      <c r="BB17" s="175"/>
      <c r="BC17" s="175"/>
      <c r="BD17" s="175"/>
      <c r="BE17" s="175"/>
      <c r="BF17" s="175"/>
      <c r="BG17" s="175"/>
      <c r="BH17" s="175"/>
      <c r="BI17" s="175"/>
      <c r="BJ17" s="175"/>
      <c r="BK17" s="175"/>
      <c r="BL17" s="175"/>
      <c r="BM17" s="175"/>
      <c r="BN17" s="175"/>
      <c r="BO17" s="175"/>
      <c r="BP17" s="175"/>
      <c r="BQ17" s="175"/>
      <c r="BR17" s="175"/>
      <c r="BS17" s="175"/>
      <c r="BT17" s="175"/>
      <c r="BU17" s="175"/>
      <c r="BV17" s="175"/>
      <c r="BW17" s="175"/>
      <c r="BX17" s="175"/>
      <c r="BY17" s="175"/>
      <c r="BZ17" s="175"/>
      <c r="CA17" s="175"/>
      <c r="CB17" s="175"/>
      <c r="CC17" s="175"/>
      <c r="CD17" s="175"/>
      <c r="CE17" s="175"/>
      <c r="CF17" s="175"/>
      <c r="CG17" s="175"/>
      <c r="CH17" s="175"/>
      <c r="CI17" s="175"/>
      <c r="CJ17" s="175"/>
      <c r="CK17" s="175"/>
      <c r="CL17" s="175"/>
      <c r="CM17" s="175"/>
      <c r="CN17" s="175"/>
      <c r="CO17" s="175"/>
      <c r="CP17" s="175"/>
      <c r="CQ17" s="175"/>
      <c r="CR17" s="175"/>
      <c r="CS17" s="175"/>
      <c r="CT17" s="175"/>
      <c r="CU17" s="175"/>
      <c r="CV17" s="175"/>
      <c r="CW17" s="175"/>
      <c r="CX17" s="175"/>
      <c r="CY17" s="175"/>
      <c r="CZ17" s="175"/>
      <c r="DA17" s="175"/>
      <c r="DB17" s="175"/>
      <c r="DC17" s="175"/>
      <c r="DD17" s="175"/>
      <c r="DE17" s="175"/>
      <c r="DF17" s="175"/>
      <c r="DG17" s="175"/>
      <c r="DH17" s="175"/>
      <c r="DI17" s="175"/>
      <c r="DJ17" s="175"/>
      <c r="DK17" s="175"/>
      <c r="DL17" s="175"/>
      <c r="DM17" s="175"/>
      <c r="DN17" s="175"/>
      <c r="DO17" s="175"/>
      <c r="DP17" s="175"/>
      <c r="DQ17" s="175"/>
      <c r="DR17" s="175"/>
      <c r="DS17" s="175"/>
      <c r="DT17" s="175"/>
      <c r="DU17" s="175"/>
      <c r="DV17" s="175"/>
      <c r="DW17" s="175"/>
      <c r="DX17" s="175"/>
      <c r="DY17" s="175"/>
      <c r="DZ17" s="175"/>
      <c r="EA17" s="175"/>
      <c r="EB17" s="175"/>
      <c r="EC17" s="175"/>
      <c r="ED17" s="175"/>
      <c r="EE17" s="175"/>
      <c r="EF17" s="175"/>
      <c r="EG17" s="175"/>
      <c r="EH17" s="175"/>
      <c r="EI17" s="175"/>
      <c r="EJ17" s="175"/>
      <c r="EK17" s="175"/>
      <c r="EL17" s="175"/>
      <c r="EM17" s="175"/>
      <c r="EN17" s="175"/>
      <c r="EO17" s="175"/>
      <c r="EP17" s="175"/>
      <c r="EQ17" s="175"/>
      <c r="ER17" s="175"/>
      <c r="ES17" s="175"/>
      <c r="ET17" s="175"/>
      <c r="EU17" s="175"/>
      <c r="EV17" s="175"/>
      <c r="EW17" s="175"/>
      <c r="EX17" s="175"/>
      <c r="EY17" s="175"/>
      <c r="EZ17" s="175"/>
      <c r="FA17" s="175"/>
      <c r="FB17" s="175"/>
      <c r="FC17" s="175"/>
      <c r="FD17" s="175"/>
      <c r="FE17" s="175"/>
      <c r="FF17" s="175"/>
      <c r="FG17" s="175"/>
      <c r="FH17" s="175"/>
      <c r="FI17" s="175"/>
      <c r="FJ17" s="175"/>
      <c r="FK17" s="175"/>
      <c r="FL17" s="175"/>
      <c r="FM17" s="175"/>
      <c r="FN17" s="175"/>
      <c r="FO17" s="175"/>
      <c r="FP17" s="175"/>
      <c r="FQ17" s="175"/>
      <c r="FR17" s="175"/>
      <c r="FS17" s="175"/>
      <c r="FT17" s="175"/>
      <c r="FU17" s="175"/>
      <c r="FV17" s="175"/>
      <c r="FW17" s="175"/>
      <c r="FX17" s="175"/>
      <c r="FY17" s="175"/>
      <c r="FZ17" s="175"/>
      <c r="GA17" s="175"/>
      <c r="GB17" s="175"/>
      <c r="GC17" s="175"/>
      <c r="GD17" s="175"/>
      <c r="GE17" s="175"/>
      <c r="GF17" s="175"/>
      <c r="GG17" s="175"/>
      <c r="GH17" s="175"/>
      <c r="GI17" s="175"/>
      <c r="GJ17" s="175"/>
      <c r="GK17" s="175"/>
      <c r="GL17" s="175"/>
      <c r="GM17" s="175"/>
      <c r="GN17" s="175"/>
      <c r="GO17" s="175"/>
      <c r="GP17" s="175"/>
      <c r="GQ17" s="175"/>
      <c r="GR17" s="175"/>
      <c r="GS17" s="175"/>
      <c r="GT17" s="175"/>
      <c r="GU17" s="175"/>
      <c r="GV17" s="175"/>
      <c r="GW17" s="175"/>
      <c r="GX17" s="175"/>
      <c r="GY17" s="175"/>
      <c r="GZ17" s="175"/>
      <c r="HA17" s="175"/>
      <c r="HB17" s="175"/>
      <c r="HC17" s="175"/>
      <c r="HD17" s="175"/>
      <c r="HE17" s="175"/>
      <c r="HF17" s="175"/>
      <c r="HG17" s="175"/>
      <c r="HH17" s="175"/>
      <c r="HI17" s="175"/>
      <c r="HJ17" s="175"/>
      <c r="HK17" s="175"/>
      <c r="HL17" s="175"/>
      <c r="HM17" s="175"/>
      <c r="HN17" s="175"/>
      <c r="HO17" s="175"/>
      <c r="HP17" s="175"/>
      <c r="HQ17" s="175"/>
      <c r="HR17" s="175"/>
      <c r="HS17" s="175"/>
      <c r="HT17" s="175"/>
      <c r="HU17" s="175"/>
      <c r="HV17" s="175"/>
      <c r="HW17" s="175"/>
      <c r="HX17" s="175"/>
      <c r="HY17" s="175"/>
      <c r="HZ17" s="175"/>
      <c r="IA17" s="175"/>
      <c r="IB17" s="175"/>
      <c r="IC17" s="175"/>
      <c r="ID17" s="175"/>
      <c r="IE17" s="175"/>
      <c r="IF17" s="175"/>
      <c r="IG17" s="175"/>
      <c r="IH17" s="175"/>
      <c r="II17" s="175"/>
      <c r="IJ17" s="175"/>
      <c r="IK17" s="175"/>
      <c r="IL17" s="175"/>
      <c r="IM17" s="175"/>
      <c r="IN17" s="175"/>
      <c r="IO17" s="175"/>
      <c r="IP17" s="175"/>
      <c r="IQ17" s="175"/>
      <c r="IR17" s="175"/>
      <c r="IS17" s="175"/>
      <c r="IT17" s="175"/>
      <c r="IU17" s="175"/>
    </row>
    <row r="18" spans="1:255" ht="16.149999999999999" customHeight="1">
      <c r="A18" s="4">
        <v>2</v>
      </c>
      <c r="B18" s="128" t="s">
        <v>24</v>
      </c>
      <c r="C18" s="128"/>
      <c r="D18" s="128"/>
      <c r="E18" s="128"/>
      <c r="F18" s="128"/>
      <c r="G18" s="128"/>
      <c r="H18" s="173" t="s">
        <v>25</v>
      </c>
      <c r="I18" s="173"/>
      <c r="J18" s="173"/>
    </row>
    <row r="19" spans="1:255" ht="23.65" customHeight="1">
      <c r="A19" s="4">
        <v>3</v>
      </c>
      <c r="B19" s="128" t="s">
        <v>26</v>
      </c>
      <c r="C19" s="128"/>
      <c r="D19" s="128"/>
      <c r="E19" s="128"/>
      <c r="F19" s="128"/>
      <c r="G19" s="128"/>
      <c r="H19" s="178">
        <v>4092.46</v>
      </c>
      <c r="I19" s="178"/>
      <c r="J19" s="178"/>
    </row>
    <row r="20" spans="1:255" ht="30" customHeight="1">
      <c r="A20" s="4">
        <v>4</v>
      </c>
      <c r="B20" s="128" t="s">
        <v>27</v>
      </c>
      <c r="C20" s="128"/>
      <c r="D20" s="128"/>
      <c r="E20" s="128"/>
      <c r="F20" s="128"/>
      <c r="G20" s="128"/>
      <c r="H20" s="173" t="str">
        <f>A12</f>
        <v>Apoio operacional</v>
      </c>
      <c r="I20" s="173"/>
      <c r="J20" s="173"/>
    </row>
    <row r="21" spans="1:255" ht="16.149999999999999" customHeight="1">
      <c r="A21" s="4">
        <v>5</v>
      </c>
      <c r="B21" s="128" t="s">
        <v>28</v>
      </c>
      <c r="C21" s="128"/>
      <c r="D21" s="128"/>
      <c r="E21" s="128"/>
      <c r="F21" s="128"/>
      <c r="G21" s="128"/>
      <c r="H21" s="173" t="s">
        <v>29</v>
      </c>
      <c r="I21" s="173"/>
      <c r="J21" s="173"/>
    </row>
    <row r="22" spans="1:255" ht="12.75">
      <c r="A22" s="118"/>
      <c r="B22" s="118"/>
      <c r="C22" s="118"/>
      <c r="D22" s="118"/>
      <c r="E22" s="118"/>
      <c r="F22" s="118"/>
      <c r="G22" s="118"/>
      <c r="H22" s="118"/>
      <c r="I22" s="118"/>
      <c r="J22" s="118"/>
    </row>
    <row r="23" spans="1:255" ht="27.6" customHeight="1">
      <c r="A23" s="174" t="s">
        <v>30</v>
      </c>
      <c r="B23" s="174"/>
      <c r="C23" s="174"/>
      <c r="D23" s="174"/>
      <c r="E23" s="174"/>
      <c r="F23" s="174"/>
      <c r="G23" s="174"/>
      <c r="H23" s="174"/>
      <c r="I23" s="174"/>
      <c r="J23" s="174"/>
    </row>
    <row r="24" spans="1:255" ht="12.75">
      <c r="A24" s="118"/>
      <c r="B24" s="118"/>
      <c r="C24" s="118"/>
      <c r="D24" s="118"/>
      <c r="E24" s="118"/>
      <c r="F24" s="118"/>
      <c r="G24" s="118"/>
      <c r="H24" s="118"/>
      <c r="I24" s="118"/>
      <c r="J24" s="118"/>
    </row>
    <row r="25" spans="1:255" ht="20.65" customHeight="1">
      <c r="A25" s="170" t="s">
        <v>31</v>
      </c>
      <c r="B25" s="170"/>
      <c r="C25" s="170"/>
      <c r="D25" s="170"/>
      <c r="E25" s="170"/>
      <c r="F25" s="170"/>
      <c r="G25" s="170"/>
      <c r="H25" s="170"/>
      <c r="I25" s="170"/>
      <c r="J25" s="170"/>
    </row>
    <row r="26" spans="1:255" ht="30.4" customHeight="1">
      <c r="A26" s="9">
        <v>1</v>
      </c>
      <c r="B26" s="171" t="s">
        <v>32</v>
      </c>
      <c r="C26" s="171"/>
      <c r="D26" s="171"/>
      <c r="E26" s="171"/>
      <c r="F26" s="171"/>
      <c r="G26" s="171"/>
      <c r="H26" s="140" t="s">
        <v>33</v>
      </c>
      <c r="I26" s="140"/>
      <c r="J26" s="9" t="s">
        <v>34</v>
      </c>
    </row>
    <row r="27" spans="1:255" s="11" customFormat="1" ht="27.6" customHeight="1">
      <c r="A27" s="4" t="s">
        <v>5</v>
      </c>
      <c r="B27" s="128" t="s">
        <v>35</v>
      </c>
      <c r="C27" s="128"/>
      <c r="D27" s="128"/>
      <c r="E27" s="128"/>
      <c r="F27" s="128"/>
      <c r="G27" s="128"/>
      <c r="H27" s="128"/>
      <c r="I27" s="128"/>
      <c r="J27" s="10">
        <f>H19</f>
        <v>4092.46</v>
      </c>
    </row>
    <row r="28" spans="1:255" ht="14.65" customHeight="1">
      <c r="A28" s="4" t="s">
        <v>7</v>
      </c>
      <c r="B28" s="128" t="s">
        <v>36</v>
      </c>
      <c r="C28" s="128"/>
      <c r="D28" s="128"/>
      <c r="E28" s="128"/>
      <c r="F28" s="128"/>
      <c r="G28" s="128"/>
      <c r="H28" s="172">
        <v>0</v>
      </c>
      <c r="I28" s="172"/>
      <c r="J28" s="10">
        <f>J27*H28</f>
        <v>0</v>
      </c>
    </row>
    <row r="29" spans="1:255" ht="28.7" customHeight="1">
      <c r="A29" s="4" t="s">
        <v>10</v>
      </c>
      <c r="B29" s="168" t="s">
        <v>37</v>
      </c>
      <c r="C29" s="168"/>
      <c r="D29" s="168"/>
      <c r="E29" s="168"/>
      <c r="F29" s="168"/>
      <c r="G29" s="168"/>
      <c r="H29" s="169"/>
      <c r="I29" s="169"/>
      <c r="J29" s="10">
        <f>ROUND(I29*J27,2)</f>
        <v>0</v>
      </c>
    </row>
    <row r="30" spans="1:255" ht="14.65" customHeight="1">
      <c r="A30" s="4" t="s">
        <v>38</v>
      </c>
      <c r="B30" s="128" t="s">
        <v>39</v>
      </c>
      <c r="C30" s="128"/>
      <c r="D30" s="128"/>
      <c r="E30" s="128"/>
      <c r="F30" s="128"/>
      <c r="G30" s="128"/>
      <c r="H30" s="141"/>
      <c r="I30" s="141"/>
      <c r="J30" s="10"/>
    </row>
    <row r="31" spans="1:255" ht="15.75" customHeight="1">
      <c r="A31" s="136" t="s">
        <v>40</v>
      </c>
      <c r="B31" s="136"/>
      <c r="C31" s="136"/>
      <c r="D31" s="136"/>
      <c r="E31" s="136"/>
      <c r="F31" s="136"/>
      <c r="G31" s="136"/>
      <c r="H31" s="136"/>
      <c r="I31" s="136"/>
      <c r="J31" s="12">
        <f>SUM(J27:J30)</f>
        <v>4092.46</v>
      </c>
    </row>
    <row r="32" spans="1:255" ht="12.75">
      <c r="A32" s="118"/>
      <c r="B32" s="118"/>
      <c r="C32" s="118"/>
      <c r="D32" s="118"/>
      <c r="E32" s="118"/>
      <c r="F32" s="118"/>
      <c r="G32" s="118"/>
      <c r="H32" s="118"/>
      <c r="I32" s="118"/>
      <c r="J32" s="118"/>
    </row>
    <row r="33" spans="1:255" ht="23.65" customHeight="1">
      <c r="A33" s="165" t="s">
        <v>41</v>
      </c>
      <c r="B33" s="165"/>
      <c r="C33" s="165"/>
      <c r="D33" s="165"/>
      <c r="E33" s="165"/>
      <c r="F33" s="165"/>
      <c r="G33" s="165"/>
      <c r="H33" s="165"/>
      <c r="I33" s="165"/>
      <c r="J33" s="165"/>
    </row>
    <row r="34" spans="1:255" ht="12.75">
      <c r="A34" s="118"/>
      <c r="B34" s="118"/>
      <c r="C34" s="118"/>
      <c r="D34" s="118"/>
      <c r="E34" s="118"/>
      <c r="F34" s="118"/>
      <c r="G34" s="118"/>
      <c r="H34" s="118"/>
      <c r="I34" s="118"/>
      <c r="J34" s="118"/>
    </row>
    <row r="35" spans="1:255" ht="16.149999999999999" customHeight="1">
      <c r="A35" s="137" t="s">
        <v>42</v>
      </c>
      <c r="B35" s="137"/>
      <c r="C35" s="137"/>
      <c r="D35" s="137"/>
      <c r="E35" s="137"/>
      <c r="F35" s="137"/>
      <c r="G35" s="137"/>
      <c r="H35" s="137"/>
      <c r="I35" s="137"/>
      <c r="J35" s="137"/>
    </row>
    <row r="36" spans="1:255" ht="15">
      <c r="A36" s="166" t="s">
        <v>43</v>
      </c>
      <c r="B36" s="166"/>
      <c r="C36" s="166"/>
      <c r="D36" s="166"/>
      <c r="E36" s="166"/>
      <c r="F36" s="166"/>
      <c r="G36" s="166"/>
      <c r="H36" s="166"/>
      <c r="I36" s="166"/>
      <c r="J36" s="166"/>
    </row>
    <row r="37" spans="1:255" ht="15">
      <c r="A37" s="13" t="s">
        <v>44</v>
      </c>
      <c r="B37" s="167" t="s">
        <v>45</v>
      </c>
      <c r="C37" s="167"/>
      <c r="D37" s="167"/>
      <c r="E37" s="167"/>
      <c r="F37" s="167"/>
      <c r="G37" s="167"/>
      <c r="H37" s="167"/>
      <c r="I37" s="167"/>
      <c r="J37" s="5" t="s">
        <v>46</v>
      </c>
    </row>
    <row r="38" spans="1:255" ht="21.75" customHeight="1">
      <c r="A38" s="14" t="s">
        <v>5</v>
      </c>
      <c r="B38" s="128" t="s">
        <v>47</v>
      </c>
      <c r="C38" s="128"/>
      <c r="D38" s="128"/>
      <c r="E38" s="128"/>
      <c r="F38" s="128"/>
      <c r="G38" s="128"/>
      <c r="H38" s="128"/>
      <c r="I38" s="16">
        <v>8.3330000000000001E-2</v>
      </c>
      <c r="J38" s="17">
        <f>ROUND($J$31/12,2)</f>
        <v>341.04</v>
      </c>
    </row>
    <row r="39" spans="1:255" ht="16.5" customHeight="1">
      <c r="A39" s="14" t="s">
        <v>7</v>
      </c>
      <c r="B39" s="128" t="s">
        <v>48</v>
      </c>
      <c r="C39" s="128"/>
      <c r="D39" s="128"/>
      <c r="E39" s="128"/>
      <c r="F39" s="128"/>
      <c r="G39" s="128"/>
      <c r="H39" s="128"/>
      <c r="I39" s="16">
        <v>0.1111</v>
      </c>
      <c r="J39" s="17">
        <f>ROUND(($J$31*I39),2)</f>
        <v>454.67</v>
      </c>
      <c r="K39" s="18"/>
    </row>
    <row r="40" spans="1:255" s="22" customFormat="1" ht="14.65" customHeight="1">
      <c r="A40" s="164" t="s">
        <v>49</v>
      </c>
      <c r="B40" s="164"/>
      <c r="C40" s="164"/>
      <c r="D40" s="164"/>
      <c r="E40" s="164"/>
      <c r="F40" s="164"/>
      <c r="G40" s="164"/>
      <c r="H40" s="164"/>
      <c r="I40" s="20"/>
      <c r="J40" s="21">
        <f>J39+J38</f>
        <v>795.71</v>
      </c>
      <c r="Q40" s="23"/>
      <c r="R40" s="24"/>
      <c r="S40" s="162"/>
      <c r="T40" s="162"/>
      <c r="U40" s="162"/>
      <c r="V40" s="162"/>
      <c r="W40" s="162"/>
      <c r="X40" s="162"/>
      <c r="Y40" s="162"/>
      <c r="Z40" s="23"/>
      <c r="AA40" s="24"/>
      <c r="AB40" s="162"/>
      <c r="AC40" s="162"/>
      <c r="AD40" s="162"/>
      <c r="AE40" s="162"/>
      <c r="AF40" s="162"/>
      <c r="AG40" s="162"/>
      <c r="AH40" s="162"/>
      <c r="AI40" s="23"/>
      <c r="AJ40" s="24"/>
      <c r="AK40" s="162"/>
      <c r="AL40" s="162"/>
      <c r="AM40" s="162"/>
      <c r="AN40" s="162"/>
      <c r="AO40" s="162"/>
      <c r="AP40" s="162"/>
      <c r="AQ40" s="162"/>
      <c r="AR40" s="23"/>
      <c r="AS40" s="24"/>
      <c r="AT40" s="162"/>
      <c r="AU40" s="162"/>
      <c r="AV40" s="162"/>
      <c r="AW40" s="162"/>
      <c r="AX40" s="162"/>
      <c r="AY40" s="162"/>
      <c r="AZ40" s="162"/>
      <c r="BA40" s="23"/>
      <c r="BB40" s="24"/>
      <c r="BC40" s="162"/>
      <c r="BD40" s="162"/>
      <c r="BE40" s="162"/>
      <c r="BF40" s="162"/>
      <c r="BG40" s="162"/>
      <c r="BH40" s="162"/>
      <c r="BI40" s="162"/>
      <c r="BJ40" s="23"/>
      <c r="BK40" s="24"/>
      <c r="BL40" s="162"/>
      <c r="BM40" s="162"/>
      <c r="BN40" s="162"/>
      <c r="BO40" s="162"/>
      <c r="BP40" s="162"/>
      <c r="BQ40" s="162"/>
      <c r="BR40" s="162"/>
      <c r="BS40" s="23"/>
      <c r="BT40" s="24"/>
      <c r="BU40" s="162"/>
      <c r="BV40" s="162"/>
      <c r="BW40" s="162"/>
      <c r="BX40" s="162"/>
      <c r="BY40" s="162"/>
      <c r="BZ40" s="162"/>
      <c r="CA40" s="162"/>
      <c r="CB40" s="23"/>
      <c r="CC40" s="24"/>
      <c r="CD40" s="162"/>
      <c r="CE40" s="162"/>
      <c r="CF40" s="162"/>
      <c r="CG40" s="162"/>
      <c r="CH40" s="162"/>
      <c r="CI40" s="162"/>
      <c r="CJ40" s="162"/>
      <c r="CK40" s="23"/>
      <c r="CL40" s="24"/>
      <c r="CM40" s="162"/>
      <c r="CN40" s="162"/>
      <c r="CO40" s="162"/>
      <c r="CP40" s="162"/>
      <c r="CQ40" s="162"/>
      <c r="CR40" s="162"/>
      <c r="CS40" s="162"/>
      <c r="CT40" s="23"/>
      <c r="CU40" s="24"/>
      <c r="CV40" s="162"/>
      <c r="CW40" s="162"/>
      <c r="CX40" s="162"/>
      <c r="CY40" s="162"/>
      <c r="CZ40" s="162"/>
      <c r="DA40" s="162"/>
      <c r="DB40" s="162"/>
      <c r="DC40" s="23"/>
      <c r="DD40" s="24"/>
      <c r="DE40" s="162"/>
      <c r="DF40" s="162"/>
      <c r="DG40" s="162"/>
      <c r="DH40" s="162"/>
      <c r="DI40" s="162"/>
      <c r="DJ40" s="162"/>
      <c r="DK40" s="162"/>
      <c r="DL40" s="23"/>
      <c r="DM40" s="24"/>
      <c r="DN40" s="162"/>
      <c r="DO40" s="162"/>
      <c r="DP40" s="162"/>
      <c r="DQ40" s="162"/>
      <c r="DR40" s="162"/>
      <c r="DS40" s="162"/>
      <c r="DT40" s="162"/>
      <c r="DU40" s="23"/>
      <c r="DV40" s="24"/>
      <c r="DW40" s="162"/>
      <c r="DX40" s="162"/>
      <c r="DY40" s="162"/>
      <c r="DZ40" s="162"/>
      <c r="EA40" s="162"/>
      <c r="EB40" s="162"/>
      <c r="EC40" s="162"/>
      <c r="ED40" s="23"/>
      <c r="EE40" s="24"/>
      <c r="EF40" s="162"/>
      <c r="EG40" s="162"/>
      <c r="EH40" s="162"/>
      <c r="EI40" s="162"/>
      <c r="EJ40" s="162"/>
      <c r="EK40" s="162"/>
      <c r="EL40" s="162"/>
      <c r="EM40" s="23"/>
      <c r="EN40" s="24"/>
      <c r="EO40" s="162"/>
      <c r="EP40" s="162"/>
      <c r="EQ40" s="162"/>
      <c r="ER40" s="162"/>
      <c r="ES40" s="162"/>
      <c r="ET40" s="162"/>
      <c r="EU40" s="162"/>
      <c r="EV40" s="23"/>
      <c r="EW40" s="24"/>
      <c r="EX40" s="162"/>
      <c r="EY40" s="162"/>
      <c r="EZ40" s="162"/>
      <c r="FA40" s="162"/>
      <c r="FB40" s="162"/>
      <c r="FC40" s="162"/>
      <c r="FD40" s="162"/>
      <c r="FE40" s="23"/>
      <c r="FF40" s="24"/>
      <c r="FG40" s="162"/>
      <c r="FH40" s="162"/>
      <c r="FI40" s="162"/>
      <c r="FJ40" s="162"/>
      <c r="FK40" s="162"/>
      <c r="FL40" s="162"/>
      <c r="FM40" s="162"/>
      <c r="FN40" s="23"/>
      <c r="FO40" s="24"/>
      <c r="FP40" s="162"/>
      <c r="FQ40" s="162"/>
      <c r="FR40" s="162"/>
      <c r="FS40" s="162"/>
      <c r="FT40" s="162"/>
      <c r="FU40" s="162"/>
      <c r="FV40" s="162"/>
      <c r="FW40" s="23"/>
      <c r="FX40" s="24"/>
      <c r="FY40" s="162"/>
      <c r="FZ40" s="162"/>
      <c r="GA40" s="162"/>
      <c r="GB40" s="162"/>
      <c r="GC40" s="162"/>
      <c r="GD40" s="162"/>
      <c r="GE40" s="162"/>
      <c r="GF40" s="23"/>
      <c r="GG40" s="24"/>
      <c r="GH40" s="162"/>
      <c r="GI40" s="162"/>
      <c r="GJ40" s="162"/>
      <c r="GK40" s="162"/>
      <c r="GL40" s="162"/>
      <c r="GM40" s="162"/>
      <c r="GN40" s="162"/>
      <c r="GO40" s="23"/>
      <c r="GP40" s="24"/>
      <c r="GQ40" s="162"/>
      <c r="GR40" s="162"/>
      <c r="GS40" s="162"/>
      <c r="GT40" s="162"/>
      <c r="GU40" s="162"/>
      <c r="GV40" s="162"/>
      <c r="GW40" s="162"/>
      <c r="GX40" s="23"/>
      <c r="GY40" s="24"/>
      <c r="GZ40" s="162"/>
      <c r="HA40" s="162"/>
      <c r="HB40" s="162"/>
      <c r="HC40" s="162"/>
      <c r="HD40" s="162"/>
      <c r="HE40" s="162"/>
      <c r="HF40" s="162"/>
      <c r="HG40" s="23"/>
      <c r="HH40" s="24"/>
      <c r="HI40" s="162"/>
      <c r="HJ40" s="162"/>
      <c r="HK40" s="162"/>
      <c r="HL40" s="162"/>
      <c r="HM40" s="162"/>
      <c r="HN40" s="162"/>
      <c r="HO40" s="162"/>
      <c r="HP40" s="23"/>
      <c r="HQ40" s="24"/>
      <c r="HR40" s="162"/>
      <c r="HS40" s="162"/>
      <c r="HT40" s="162"/>
      <c r="HU40" s="162"/>
      <c r="HV40" s="162"/>
      <c r="HW40" s="162"/>
      <c r="HX40" s="162"/>
      <c r="HY40" s="23"/>
      <c r="HZ40" s="24"/>
      <c r="IA40" s="162"/>
      <c r="IB40" s="162"/>
      <c r="IC40" s="162"/>
      <c r="ID40" s="162"/>
      <c r="IE40" s="162"/>
      <c r="IF40" s="162"/>
      <c r="IG40" s="162"/>
      <c r="IH40" s="23"/>
      <c r="II40" s="24"/>
      <c r="IJ40" s="162"/>
      <c r="IK40" s="162"/>
      <c r="IL40" s="162"/>
      <c r="IM40" s="162"/>
      <c r="IN40" s="162"/>
      <c r="IO40" s="162"/>
      <c r="IP40" s="162"/>
      <c r="IQ40" s="23"/>
      <c r="IR40" s="24"/>
      <c r="IS40" s="162"/>
      <c r="IT40" s="162"/>
      <c r="IU40" s="162"/>
    </row>
    <row r="41" spans="1:255" s="25" customFormat="1" ht="12.7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Q41" s="26"/>
      <c r="R41" s="161"/>
      <c r="S41" s="161"/>
      <c r="T41" s="161"/>
      <c r="U41" s="161"/>
      <c r="V41" s="161"/>
      <c r="W41" s="161"/>
      <c r="X41" s="161"/>
      <c r="Y41" s="161"/>
      <c r="Z41" s="26"/>
      <c r="AA41" s="161"/>
      <c r="AB41" s="161"/>
      <c r="AC41" s="161"/>
      <c r="AD41" s="161"/>
      <c r="AE41" s="161"/>
      <c r="AF41" s="161"/>
      <c r="AG41" s="161"/>
      <c r="AH41" s="161"/>
      <c r="AI41" s="26"/>
      <c r="AJ41" s="161"/>
      <c r="AK41" s="161"/>
      <c r="AL41" s="161"/>
      <c r="AM41" s="161"/>
      <c r="AN41" s="161"/>
      <c r="AO41" s="161"/>
      <c r="AP41" s="161"/>
      <c r="AQ41" s="161"/>
      <c r="AR41" s="26"/>
      <c r="AS41" s="161"/>
      <c r="AT41" s="161"/>
      <c r="AU41" s="161"/>
      <c r="AV41" s="161"/>
      <c r="AW41" s="161"/>
      <c r="AX41" s="161"/>
      <c r="AY41" s="161"/>
      <c r="AZ41" s="161"/>
      <c r="BA41" s="26"/>
      <c r="BB41" s="161"/>
      <c r="BC41" s="161"/>
      <c r="BD41" s="161"/>
      <c r="BE41" s="161"/>
      <c r="BF41" s="161"/>
      <c r="BG41" s="161"/>
      <c r="BH41" s="161"/>
      <c r="BI41" s="161"/>
      <c r="BJ41" s="26"/>
      <c r="BK41" s="161"/>
      <c r="BL41" s="161"/>
      <c r="BM41" s="161"/>
      <c r="BN41" s="161"/>
      <c r="BO41" s="161"/>
      <c r="BP41" s="161"/>
      <c r="BQ41" s="161"/>
      <c r="BR41" s="161"/>
      <c r="BS41" s="26"/>
      <c r="BT41" s="161"/>
      <c r="BU41" s="161"/>
      <c r="BV41" s="161"/>
      <c r="BW41" s="161"/>
      <c r="BX41" s="161"/>
      <c r="BY41" s="161"/>
      <c r="BZ41" s="161"/>
      <c r="CA41" s="161"/>
      <c r="CB41" s="26"/>
      <c r="CC41" s="161"/>
      <c r="CD41" s="161"/>
      <c r="CE41" s="161"/>
      <c r="CF41" s="161"/>
      <c r="CG41" s="161"/>
      <c r="CH41" s="161"/>
      <c r="CI41" s="161"/>
      <c r="CJ41" s="161"/>
      <c r="CK41" s="26"/>
      <c r="CL41" s="161"/>
      <c r="CM41" s="161"/>
      <c r="CN41" s="161"/>
      <c r="CO41" s="161"/>
      <c r="CP41" s="161"/>
      <c r="CQ41" s="161"/>
      <c r="CR41" s="161"/>
      <c r="CS41" s="161"/>
      <c r="CT41" s="26"/>
      <c r="CU41" s="161"/>
      <c r="CV41" s="161"/>
      <c r="CW41" s="161"/>
      <c r="CX41" s="161"/>
      <c r="CY41" s="161"/>
      <c r="CZ41" s="161"/>
      <c r="DA41" s="161"/>
      <c r="DB41" s="161"/>
      <c r="DC41" s="26"/>
      <c r="DD41" s="161"/>
      <c r="DE41" s="161"/>
      <c r="DF41" s="161"/>
      <c r="DG41" s="161"/>
      <c r="DH41" s="161"/>
      <c r="DI41" s="161"/>
      <c r="DJ41" s="161"/>
      <c r="DK41" s="161"/>
      <c r="DL41" s="26"/>
      <c r="DM41" s="161"/>
      <c r="DN41" s="161"/>
      <c r="DO41" s="161"/>
      <c r="DP41" s="161"/>
      <c r="DQ41" s="161"/>
      <c r="DR41" s="161"/>
      <c r="DS41" s="161"/>
      <c r="DT41" s="161"/>
      <c r="DU41" s="26"/>
      <c r="DV41" s="161"/>
      <c r="DW41" s="161"/>
      <c r="DX41" s="161"/>
      <c r="DY41" s="161"/>
      <c r="DZ41" s="161"/>
      <c r="EA41" s="161"/>
      <c r="EB41" s="161"/>
      <c r="EC41" s="161"/>
      <c r="ED41" s="26"/>
      <c r="EE41" s="161"/>
      <c r="EF41" s="161"/>
      <c r="EG41" s="161"/>
      <c r="EH41" s="161"/>
      <c r="EI41" s="161"/>
      <c r="EJ41" s="161"/>
      <c r="EK41" s="161"/>
      <c r="EL41" s="161"/>
      <c r="EM41" s="26"/>
      <c r="EN41" s="161"/>
      <c r="EO41" s="161"/>
      <c r="EP41" s="161"/>
      <c r="EQ41" s="161"/>
      <c r="ER41" s="161"/>
      <c r="ES41" s="161"/>
      <c r="ET41" s="161"/>
      <c r="EU41" s="161"/>
      <c r="EV41" s="26"/>
      <c r="EW41" s="161"/>
      <c r="EX41" s="161"/>
      <c r="EY41" s="161"/>
      <c r="EZ41" s="161"/>
      <c r="FA41" s="161"/>
      <c r="FB41" s="161"/>
      <c r="FC41" s="161"/>
      <c r="FD41" s="161"/>
      <c r="FE41" s="26"/>
      <c r="FF41" s="161"/>
      <c r="FG41" s="161"/>
      <c r="FH41" s="161"/>
      <c r="FI41" s="161"/>
      <c r="FJ41" s="161"/>
      <c r="FK41" s="161"/>
      <c r="FL41" s="161"/>
      <c r="FM41" s="161"/>
      <c r="FN41" s="26"/>
      <c r="FO41" s="161"/>
      <c r="FP41" s="161"/>
      <c r="FQ41" s="161"/>
      <c r="FR41" s="161"/>
      <c r="FS41" s="161"/>
      <c r="FT41" s="161"/>
      <c r="FU41" s="161"/>
      <c r="FV41" s="161"/>
      <c r="FW41" s="26"/>
      <c r="FX41" s="161"/>
      <c r="FY41" s="161"/>
      <c r="FZ41" s="161"/>
      <c r="GA41" s="161"/>
      <c r="GB41" s="161"/>
      <c r="GC41" s="161"/>
      <c r="GD41" s="161"/>
      <c r="GE41" s="161"/>
      <c r="GF41" s="26"/>
      <c r="GG41" s="161"/>
      <c r="GH41" s="161"/>
      <c r="GI41" s="161"/>
      <c r="GJ41" s="161"/>
      <c r="GK41" s="161"/>
      <c r="GL41" s="161"/>
      <c r="GM41" s="161"/>
      <c r="GN41" s="161"/>
      <c r="GO41" s="26"/>
      <c r="GP41" s="161"/>
      <c r="GQ41" s="161"/>
      <c r="GR41" s="161"/>
      <c r="GS41" s="161"/>
      <c r="GT41" s="161"/>
      <c r="GU41" s="161"/>
      <c r="GV41" s="161"/>
      <c r="GW41" s="161"/>
      <c r="GX41" s="26"/>
      <c r="GY41" s="161"/>
      <c r="GZ41" s="161"/>
      <c r="HA41" s="161"/>
      <c r="HB41" s="161"/>
      <c r="HC41" s="161"/>
      <c r="HD41" s="161"/>
      <c r="HE41" s="161"/>
      <c r="HF41" s="161"/>
      <c r="HG41" s="26"/>
      <c r="HH41" s="161"/>
      <c r="HI41" s="161"/>
      <c r="HJ41" s="161"/>
      <c r="HK41" s="161"/>
      <c r="HL41" s="161"/>
      <c r="HM41" s="161"/>
      <c r="HN41" s="161"/>
      <c r="HO41" s="161"/>
      <c r="HP41" s="26"/>
      <c r="HQ41" s="161"/>
      <c r="HR41" s="161"/>
      <c r="HS41" s="161"/>
      <c r="HT41" s="161"/>
      <c r="HU41" s="161"/>
      <c r="HV41" s="161"/>
      <c r="HW41" s="161"/>
      <c r="HX41" s="161"/>
      <c r="HY41" s="26"/>
      <c r="HZ41" s="161"/>
      <c r="IA41" s="161"/>
      <c r="IB41" s="161"/>
      <c r="IC41" s="161"/>
      <c r="ID41" s="161"/>
      <c r="IE41" s="161"/>
      <c r="IF41" s="161"/>
      <c r="IG41" s="161"/>
      <c r="IH41" s="26"/>
      <c r="II41" s="161"/>
      <c r="IJ41" s="161"/>
      <c r="IK41" s="161"/>
      <c r="IL41" s="161"/>
      <c r="IM41" s="161"/>
      <c r="IN41" s="161"/>
      <c r="IO41" s="161"/>
      <c r="IP41" s="161"/>
      <c r="IQ41" s="26"/>
      <c r="IR41" s="161"/>
      <c r="IS41" s="161"/>
      <c r="IT41" s="161"/>
      <c r="IU41" s="161"/>
    </row>
    <row r="42" spans="1:255" ht="82.5" customHeight="1">
      <c r="A42" s="135" t="s">
        <v>50</v>
      </c>
      <c r="B42" s="135"/>
      <c r="C42" s="135"/>
      <c r="D42" s="135"/>
      <c r="E42" s="135"/>
      <c r="F42" s="135"/>
      <c r="G42" s="135"/>
      <c r="H42" s="135"/>
      <c r="I42" s="135"/>
      <c r="J42" s="135"/>
    </row>
    <row r="43" spans="1:255" ht="12.75">
      <c r="A43" s="118"/>
      <c r="B43" s="118"/>
      <c r="C43" s="118"/>
      <c r="D43" s="118"/>
      <c r="E43" s="118"/>
      <c r="F43" s="118"/>
      <c r="G43" s="118"/>
      <c r="H43" s="118"/>
      <c r="I43" s="118"/>
      <c r="J43" s="118"/>
    </row>
    <row r="44" spans="1:255" ht="30.4" customHeight="1">
      <c r="A44" s="133" t="s">
        <v>51</v>
      </c>
      <c r="B44" s="133"/>
      <c r="C44" s="133"/>
      <c r="D44" s="133"/>
      <c r="E44" s="133"/>
      <c r="F44" s="133"/>
      <c r="G44" s="133"/>
      <c r="H44" s="133"/>
      <c r="I44" s="133"/>
      <c r="J44" s="133"/>
    </row>
    <row r="45" spans="1:255" ht="30">
      <c r="A45" s="27" t="s">
        <v>52</v>
      </c>
      <c r="B45" s="159" t="s">
        <v>53</v>
      </c>
      <c r="C45" s="159"/>
      <c r="D45" s="159"/>
      <c r="E45" s="159"/>
      <c r="F45" s="159"/>
      <c r="G45" s="159"/>
      <c r="H45" s="159"/>
      <c r="I45" s="3" t="s">
        <v>54</v>
      </c>
      <c r="J45" s="3" t="s">
        <v>55</v>
      </c>
    </row>
    <row r="46" spans="1:255" ht="12.75">
      <c r="A46" s="28" t="s">
        <v>5</v>
      </c>
      <c r="B46" s="158" t="s">
        <v>56</v>
      </c>
      <c r="C46" s="158"/>
      <c r="D46" s="158"/>
      <c r="E46" s="158"/>
      <c r="F46" s="158"/>
      <c r="G46" s="158"/>
      <c r="H46" s="158"/>
      <c r="I46" s="29">
        <v>0.2</v>
      </c>
      <c r="J46" s="30">
        <f>ROUND(I46*($J$31+$J$40),2)</f>
        <v>977.63</v>
      </c>
    </row>
    <row r="47" spans="1:255" ht="12.75">
      <c r="A47" s="28" t="s">
        <v>7</v>
      </c>
      <c r="B47" s="158" t="s">
        <v>57</v>
      </c>
      <c r="C47" s="158"/>
      <c r="D47" s="158"/>
      <c r="E47" s="158"/>
      <c r="F47" s="158"/>
      <c r="G47" s="158"/>
      <c r="H47" s="158"/>
      <c r="I47" s="29">
        <v>2.5000000000000001E-2</v>
      </c>
      <c r="J47" s="30">
        <f t="shared" ref="J47:J53" si="0">ROUND(I47*($J$31+$J$40),2)</f>
        <v>122.2</v>
      </c>
    </row>
    <row r="48" spans="1:255" ht="46.5" customHeight="1">
      <c r="A48" s="28" t="s">
        <v>10</v>
      </c>
      <c r="B48" s="160" t="s">
        <v>58</v>
      </c>
      <c r="C48" s="160"/>
      <c r="D48" s="160"/>
      <c r="E48" s="31" t="s">
        <v>59</v>
      </c>
      <c r="F48" s="32">
        <v>0.01</v>
      </c>
      <c r="G48" s="31" t="s">
        <v>60</v>
      </c>
      <c r="H48" s="33">
        <v>0.5</v>
      </c>
      <c r="I48" s="34">
        <f>F48*H48</f>
        <v>5.0000000000000001E-3</v>
      </c>
      <c r="J48" s="30">
        <f t="shared" si="0"/>
        <v>24.44</v>
      </c>
    </row>
    <row r="49" spans="1:10" ht="12.75">
      <c r="A49" s="28" t="s">
        <v>13</v>
      </c>
      <c r="B49" s="158" t="s">
        <v>61</v>
      </c>
      <c r="C49" s="158"/>
      <c r="D49" s="158"/>
      <c r="E49" s="158"/>
      <c r="F49" s="158"/>
      <c r="G49" s="158"/>
      <c r="H49" s="158"/>
      <c r="I49" s="29">
        <v>1.4999999999999999E-2</v>
      </c>
      <c r="J49" s="30">
        <f t="shared" si="0"/>
        <v>73.319999999999993</v>
      </c>
    </row>
    <row r="50" spans="1:10" ht="12.75">
      <c r="A50" s="28" t="s">
        <v>62</v>
      </c>
      <c r="B50" s="158" t="s">
        <v>63</v>
      </c>
      <c r="C50" s="158"/>
      <c r="D50" s="158"/>
      <c r="E50" s="158"/>
      <c r="F50" s="158"/>
      <c r="G50" s="158"/>
      <c r="H50" s="158"/>
      <c r="I50" s="29">
        <v>0.01</v>
      </c>
      <c r="J50" s="30">
        <f t="shared" si="0"/>
        <v>48.88</v>
      </c>
    </row>
    <row r="51" spans="1:10" ht="12.75">
      <c r="A51" s="28" t="s">
        <v>64</v>
      </c>
      <c r="B51" s="158" t="s">
        <v>65</v>
      </c>
      <c r="C51" s="158"/>
      <c r="D51" s="158"/>
      <c r="E51" s="158"/>
      <c r="F51" s="158"/>
      <c r="G51" s="158"/>
      <c r="H51" s="158"/>
      <c r="I51" s="29">
        <v>6.0000000000000001E-3</v>
      </c>
      <c r="J51" s="30">
        <f t="shared" si="0"/>
        <v>29.33</v>
      </c>
    </row>
    <row r="52" spans="1:10" ht="12.75">
      <c r="A52" s="28" t="s">
        <v>38</v>
      </c>
      <c r="B52" s="158" t="s">
        <v>66</v>
      </c>
      <c r="C52" s="158"/>
      <c r="D52" s="158"/>
      <c r="E52" s="158"/>
      <c r="F52" s="158"/>
      <c r="G52" s="158"/>
      <c r="H52" s="158"/>
      <c r="I52" s="29">
        <v>2E-3</v>
      </c>
      <c r="J52" s="30">
        <f t="shared" si="0"/>
        <v>9.7799999999999994</v>
      </c>
    </row>
    <row r="53" spans="1:10" ht="12.75">
      <c r="A53" s="28" t="s">
        <v>67</v>
      </c>
      <c r="B53" s="158" t="s">
        <v>68</v>
      </c>
      <c r="C53" s="158"/>
      <c r="D53" s="158"/>
      <c r="E53" s="158"/>
      <c r="F53" s="158"/>
      <c r="G53" s="158"/>
      <c r="H53" s="158"/>
      <c r="I53" s="29">
        <v>0.08</v>
      </c>
      <c r="J53" s="30">
        <f t="shared" si="0"/>
        <v>391.05</v>
      </c>
    </row>
    <row r="54" spans="1:10" ht="12.75">
      <c r="A54" s="122" t="s">
        <v>49</v>
      </c>
      <c r="B54" s="122"/>
      <c r="C54" s="122"/>
      <c r="D54" s="122"/>
      <c r="E54" s="122"/>
      <c r="F54" s="122"/>
      <c r="G54" s="122"/>
      <c r="H54" s="122"/>
      <c r="I54" s="36">
        <f>SUM(I46:I53)</f>
        <v>0.34300000000000003</v>
      </c>
      <c r="J54" s="21">
        <f>SUM(J46:J53)</f>
        <v>1676.6299999999999</v>
      </c>
    </row>
    <row r="55" spans="1:10" ht="12.75">
      <c r="A55" s="118"/>
      <c r="B55" s="118"/>
      <c r="C55" s="118"/>
      <c r="D55" s="118"/>
      <c r="E55" s="118"/>
      <c r="F55" s="118"/>
      <c r="G55" s="118"/>
      <c r="H55" s="118"/>
      <c r="I55" s="118"/>
      <c r="J55" s="118"/>
    </row>
    <row r="56" spans="1:10" ht="37.35" customHeight="1">
      <c r="A56" s="135" t="s">
        <v>69</v>
      </c>
      <c r="B56" s="135"/>
      <c r="C56" s="135"/>
      <c r="D56" s="135"/>
      <c r="E56" s="135"/>
      <c r="F56" s="135"/>
      <c r="G56" s="135"/>
      <c r="H56" s="135"/>
      <c r="I56" s="135"/>
      <c r="J56" s="135"/>
    </row>
    <row r="57" spans="1:10" ht="12.75">
      <c r="A57" s="118"/>
      <c r="B57" s="118"/>
      <c r="C57" s="118"/>
      <c r="D57" s="118"/>
      <c r="E57" s="118"/>
      <c r="F57" s="118"/>
      <c r="G57" s="118"/>
      <c r="H57" s="118"/>
      <c r="I57" s="118"/>
      <c r="J57" s="118"/>
    </row>
    <row r="58" spans="1:10" ht="16.149999999999999" customHeight="1">
      <c r="A58" s="137" t="s">
        <v>70</v>
      </c>
      <c r="B58" s="137"/>
      <c r="C58" s="137"/>
      <c r="D58" s="137"/>
      <c r="E58" s="137"/>
      <c r="F58" s="137"/>
      <c r="G58" s="137"/>
      <c r="H58" s="137"/>
      <c r="I58" s="137"/>
      <c r="J58" s="137"/>
    </row>
    <row r="59" spans="1:10" ht="15">
      <c r="A59" s="37" t="s">
        <v>71</v>
      </c>
      <c r="B59" s="134" t="s">
        <v>72</v>
      </c>
      <c r="C59" s="134"/>
      <c r="D59" s="134"/>
      <c r="E59" s="134"/>
      <c r="F59" s="134"/>
      <c r="G59" s="134"/>
      <c r="H59" s="134"/>
      <c r="I59" s="134"/>
      <c r="J59" s="3" t="s">
        <v>46</v>
      </c>
    </row>
    <row r="60" spans="1:10" ht="12.75">
      <c r="A60" s="14" t="s">
        <v>5</v>
      </c>
      <c r="B60" s="127" t="s">
        <v>73</v>
      </c>
      <c r="C60" s="127"/>
      <c r="D60" s="127"/>
      <c r="E60" s="127"/>
      <c r="F60" s="127"/>
      <c r="G60" s="127"/>
      <c r="H60" s="127"/>
      <c r="I60" s="127"/>
      <c r="J60" s="30">
        <f>IF(ROUND((I63*I61*I62)-(J27*0.06),2)&lt;0,0,ROUND((I63*I61*I62)-(J27*0.06),2))*1+(I61*I62*22-0.06*J27)*0</f>
        <v>0</v>
      </c>
    </row>
    <row r="61" spans="1:10" ht="26.25" customHeight="1">
      <c r="A61" s="14"/>
      <c r="B61" s="157" t="s">
        <v>74</v>
      </c>
      <c r="C61" s="157"/>
      <c r="D61" s="157"/>
      <c r="E61" s="157"/>
      <c r="F61" s="157"/>
      <c r="G61" s="157"/>
      <c r="H61" s="157"/>
      <c r="I61" s="39">
        <v>4.9000000000000004</v>
      </c>
      <c r="J61" s="40" t="s">
        <v>75</v>
      </c>
    </row>
    <row r="62" spans="1:10" ht="12.75">
      <c r="A62" s="14"/>
      <c r="B62" s="153" t="s">
        <v>76</v>
      </c>
      <c r="C62" s="153"/>
      <c r="D62" s="153"/>
      <c r="E62" s="153"/>
      <c r="F62" s="153"/>
      <c r="G62" s="153"/>
      <c r="H62" s="153"/>
      <c r="I62" s="41">
        <v>2</v>
      </c>
      <c r="J62" s="40"/>
    </row>
    <row r="63" spans="1:10" ht="12.75">
      <c r="A63" s="14"/>
      <c r="B63" s="153" t="s">
        <v>77</v>
      </c>
      <c r="C63" s="153"/>
      <c r="D63" s="153"/>
      <c r="E63" s="153"/>
      <c r="F63" s="153"/>
      <c r="G63" s="153"/>
      <c r="H63" s="153"/>
      <c r="I63" s="42">
        <v>22</v>
      </c>
      <c r="J63" s="40"/>
    </row>
    <row r="64" spans="1:10" ht="12.75">
      <c r="A64" s="14" t="s">
        <v>7</v>
      </c>
      <c r="B64" s="127" t="s">
        <v>78</v>
      </c>
      <c r="C64" s="127"/>
      <c r="D64" s="127"/>
      <c r="E64" s="127"/>
      <c r="F64" s="127"/>
      <c r="G64" s="127"/>
      <c r="H64" s="127"/>
      <c r="I64" s="127"/>
      <c r="J64" s="30">
        <f>ROUND(I66*I65*(1-0),2)*1+ROUND(21.726*6*(1-0),2)*0</f>
        <v>312.45</v>
      </c>
    </row>
    <row r="65" spans="1:10" ht="12.75">
      <c r="A65" s="14"/>
      <c r="B65" s="154" t="s">
        <v>79</v>
      </c>
      <c r="C65" s="154"/>
      <c r="D65" s="154"/>
      <c r="E65" s="154"/>
      <c r="F65" s="154"/>
      <c r="G65" s="154"/>
      <c r="H65" s="154"/>
      <c r="I65" s="39">
        <v>15</v>
      </c>
      <c r="J65" s="40" t="s">
        <v>75</v>
      </c>
    </row>
    <row r="66" spans="1:10" ht="12.75">
      <c r="A66" s="43"/>
      <c r="B66" s="153" t="s">
        <v>80</v>
      </c>
      <c r="C66" s="153"/>
      <c r="D66" s="153"/>
      <c r="E66" s="153"/>
      <c r="F66" s="153"/>
      <c r="G66" s="153"/>
      <c r="H66" s="153"/>
      <c r="I66" s="42">
        <v>20.83</v>
      </c>
      <c r="J66" s="40"/>
    </row>
    <row r="67" spans="1:10" ht="15" customHeight="1">
      <c r="A67" s="14" t="s">
        <v>10</v>
      </c>
      <c r="B67" s="155" t="s">
        <v>81</v>
      </c>
      <c r="C67" s="155"/>
      <c r="D67" s="155"/>
      <c r="E67" s="155"/>
      <c r="F67" s="155"/>
      <c r="G67" s="155"/>
      <c r="H67" s="155"/>
      <c r="I67" s="155"/>
      <c r="J67" s="76">
        <v>0</v>
      </c>
    </row>
    <row r="68" spans="1:10" ht="12.75">
      <c r="A68" s="44" t="s">
        <v>13</v>
      </c>
      <c r="B68" s="156" t="s">
        <v>82</v>
      </c>
      <c r="C68" s="156"/>
      <c r="D68" s="156"/>
      <c r="E68" s="156"/>
      <c r="F68" s="156"/>
      <c r="G68" s="156"/>
      <c r="H68" s="156"/>
      <c r="I68" s="156"/>
      <c r="J68" s="45">
        <v>0</v>
      </c>
    </row>
    <row r="69" spans="1:10" ht="27.6" customHeight="1">
      <c r="A69" s="14" t="s">
        <v>62</v>
      </c>
      <c r="B69" s="128" t="s">
        <v>83</v>
      </c>
      <c r="C69" s="128"/>
      <c r="D69" s="128"/>
      <c r="E69" s="128"/>
      <c r="F69" s="128"/>
      <c r="G69" s="128"/>
      <c r="H69" s="128"/>
      <c r="I69" s="128"/>
      <c r="J69" s="30">
        <v>0</v>
      </c>
    </row>
    <row r="70" spans="1:10" ht="17.25" customHeight="1">
      <c r="A70" s="14" t="s">
        <v>64</v>
      </c>
      <c r="B70" s="127" t="s">
        <v>84</v>
      </c>
      <c r="C70" s="127"/>
      <c r="D70" s="127"/>
      <c r="E70" s="127"/>
      <c r="F70" s="127"/>
      <c r="G70" s="127"/>
      <c r="H70" s="127"/>
      <c r="I70" s="127"/>
      <c r="J70" s="46"/>
    </row>
    <row r="71" spans="1:10" ht="12.75">
      <c r="A71" s="122" t="s">
        <v>40</v>
      </c>
      <c r="B71" s="122"/>
      <c r="C71" s="122"/>
      <c r="D71" s="122"/>
      <c r="E71" s="122"/>
      <c r="F71" s="122"/>
      <c r="G71" s="122"/>
      <c r="H71" s="122"/>
      <c r="I71" s="122"/>
      <c r="J71" s="21">
        <f>SUM(J60:J70)</f>
        <v>312.45</v>
      </c>
    </row>
    <row r="72" spans="1:10" ht="12.75">
      <c r="A72" s="118"/>
      <c r="B72" s="118"/>
      <c r="C72" s="118"/>
      <c r="D72" s="118"/>
      <c r="E72" s="118"/>
      <c r="F72" s="118"/>
      <c r="G72" s="118"/>
      <c r="H72" s="118"/>
      <c r="I72" s="118"/>
      <c r="J72" s="118"/>
    </row>
    <row r="73" spans="1:10" ht="37.35" customHeight="1">
      <c r="A73" s="135" t="s">
        <v>85</v>
      </c>
      <c r="B73" s="135"/>
      <c r="C73" s="135"/>
      <c r="D73" s="135"/>
      <c r="E73" s="135"/>
      <c r="F73" s="135"/>
      <c r="G73" s="135"/>
      <c r="H73" s="135"/>
      <c r="I73" s="135"/>
      <c r="J73" s="135"/>
    </row>
    <row r="74" spans="1:10" ht="12.75">
      <c r="A74" s="118"/>
      <c r="B74" s="118"/>
      <c r="C74" s="118"/>
      <c r="D74" s="118"/>
      <c r="E74" s="118"/>
      <c r="F74" s="118"/>
      <c r="G74" s="118"/>
      <c r="H74" s="118"/>
      <c r="I74" s="118"/>
      <c r="J74" s="118"/>
    </row>
    <row r="75" spans="1:10" ht="16.149999999999999" customHeight="1">
      <c r="A75" s="137" t="s">
        <v>86</v>
      </c>
      <c r="B75" s="137"/>
      <c r="C75" s="137"/>
      <c r="D75" s="137"/>
      <c r="E75" s="137"/>
      <c r="F75" s="137"/>
      <c r="G75" s="137"/>
      <c r="H75" s="137"/>
      <c r="I75" s="137"/>
      <c r="J75" s="137"/>
    </row>
    <row r="76" spans="1:10" ht="16.149999999999999" customHeight="1">
      <c r="A76" s="3">
        <v>2</v>
      </c>
      <c r="B76" s="140" t="s">
        <v>87</v>
      </c>
      <c r="C76" s="140"/>
      <c r="D76" s="140"/>
      <c r="E76" s="140"/>
      <c r="F76" s="140"/>
      <c r="G76" s="140"/>
      <c r="H76" s="140"/>
      <c r="I76" s="140"/>
      <c r="J76" s="3" t="s">
        <v>46</v>
      </c>
    </row>
    <row r="77" spans="1:10" ht="14.65" customHeight="1">
      <c r="A77" s="47" t="s">
        <v>44</v>
      </c>
      <c r="B77" s="150" t="s">
        <v>88</v>
      </c>
      <c r="C77" s="151"/>
      <c r="D77" s="151"/>
      <c r="E77" s="151"/>
      <c r="F77" s="151"/>
      <c r="G77" s="151"/>
      <c r="H77" s="151"/>
      <c r="I77" s="152"/>
      <c r="J77" s="48">
        <f>J40</f>
        <v>795.71</v>
      </c>
    </row>
    <row r="78" spans="1:10" ht="14.65" customHeight="1">
      <c r="A78" s="47" t="s">
        <v>52</v>
      </c>
      <c r="B78" s="150" t="s">
        <v>53</v>
      </c>
      <c r="C78" s="151"/>
      <c r="D78" s="151"/>
      <c r="E78" s="151"/>
      <c r="F78" s="151"/>
      <c r="G78" s="151"/>
      <c r="H78" s="151"/>
      <c r="I78" s="152"/>
      <c r="J78" s="48">
        <f>J54</f>
        <v>1676.6299999999999</v>
      </c>
    </row>
    <row r="79" spans="1:10" ht="14.65" customHeight="1">
      <c r="A79" s="47" t="s">
        <v>71</v>
      </c>
      <c r="B79" s="148" t="s">
        <v>72</v>
      </c>
      <c r="C79" s="148"/>
      <c r="D79" s="148"/>
      <c r="E79" s="148"/>
      <c r="F79" s="148"/>
      <c r="G79" s="148"/>
      <c r="H79" s="148"/>
      <c r="I79" s="148"/>
      <c r="J79" s="48">
        <f>J71</f>
        <v>312.45</v>
      </c>
    </row>
    <row r="80" spans="1:10" ht="14.65" customHeight="1">
      <c r="A80" s="149" t="s">
        <v>49</v>
      </c>
      <c r="B80" s="149"/>
      <c r="C80" s="149"/>
      <c r="D80" s="149"/>
      <c r="E80" s="149"/>
      <c r="F80" s="149"/>
      <c r="G80" s="149"/>
      <c r="H80" s="149"/>
      <c r="I80" s="149"/>
      <c r="J80" s="49">
        <f>SUM(J77+J78+J79)</f>
        <v>2784.79</v>
      </c>
    </row>
    <row r="81" spans="1:10" ht="12.75">
      <c r="A81" s="118"/>
      <c r="B81" s="118"/>
      <c r="C81" s="118"/>
      <c r="D81" s="118"/>
      <c r="E81" s="118"/>
      <c r="F81" s="118"/>
      <c r="G81" s="118"/>
      <c r="H81" s="118"/>
      <c r="I81" s="118"/>
      <c r="J81" s="118"/>
    </row>
    <row r="82" spans="1:10" ht="16.149999999999999" customHeight="1">
      <c r="A82" s="133" t="s">
        <v>89</v>
      </c>
      <c r="B82" s="133"/>
      <c r="C82" s="133"/>
      <c r="D82" s="133"/>
      <c r="E82" s="133"/>
      <c r="F82" s="133"/>
      <c r="G82" s="133"/>
      <c r="H82" s="133"/>
      <c r="I82" s="133"/>
      <c r="J82" s="133"/>
    </row>
    <row r="83" spans="1:10" ht="15">
      <c r="A83" s="37">
        <v>3</v>
      </c>
      <c r="B83" s="134" t="s">
        <v>90</v>
      </c>
      <c r="C83" s="134"/>
      <c r="D83" s="134"/>
      <c r="E83" s="134"/>
      <c r="F83" s="134"/>
      <c r="G83" s="134"/>
      <c r="H83" s="134"/>
      <c r="I83" s="134"/>
      <c r="J83" s="37" t="s">
        <v>91</v>
      </c>
    </row>
    <row r="84" spans="1:10" ht="44.25" customHeight="1">
      <c r="A84" s="14" t="s">
        <v>5</v>
      </c>
      <c r="B84" s="128" t="s">
        <v>92</v>
      </c>
      <c r="C84" s="128"/>
      <c r="D84" s="128"/>
      <c r="E84" s="128"/>
      <c r="F84" s="128"/>
      <c r="G84" s="128"/>
      <c r="H84" s="128"/>
      <c r="I84" s="65">
        <v>4.1669999999999997E-3</v>
      </c>
      <c r="J84" s="30">
        <f>ROUND($J$31*I84,2)</f>
        <v>17.05</v>
      </c>
    </row>
    <row r="85" spans="1:10" ht="30" customHeight="1">
      <c r="A85" s="14" t="s">
        <v>7</v>
      </c>
      <c r="B85" s="128" t="s">
        <v>93</v>
      </c>
      <c r="C85" s="128"/>
      <c r="D85" s="128"/>
      <c r="E85" s="128"/>
      <c r="F85" s="128"/>
      <c r="G85" s="128"/>
      <c r="H85" s="128"/>
      <c r="I85" s="65">
        <f>I84*0.08</f>
        <v>3.3335999999999999E-4</v>
      </c>
      <c r="J85" s="30">
        <f>ROUND($J$84*I53,2)</f>
        <v>1.36</v>
      </c>
    </row>
    <row r="86" spans="1:10" ht="32.25" customHeight="1">
      <c r="A86" s="14" t="s">
        <v>10</v>
      </c>
      <c r="B86" s="128" t="s">
        <v>94</v>
      </c>
      <c r="C86" s="128"/>
      <c r="D86" s="128"/>
      <c r="E86" s="128"/>
      <c r="F86" s="128"/>
      <c r="G86" s="128"/>
      <c r="H86" s="128"/>
      <c r="I86" s="65">
        <v>1E-4</v>
      </c>
      <c r="J86" s="30">
        <f>ROUND($J$31*I86,2)</f>
        <v>0.41</v>
      </c>
    </row>
    <row r="87" spans="1:10" ht="27.6" customHeight="1">
      <c r="A87" s="14" t="s">
        <v>13</v>
      </c>
      <c r="B87" s="128" t="s">
        <v>95</v>
      </c>
      <c r="C87" s="128"/>
      <c r="D87" s="128"/>
      <c r="E87" s="128"/>
      <c r="F87" s="128"/>
      <c r="G87" s="128"/>
      <c r="H87" s="128"/>
      <c r="I87" s="65">
        <v>1.9400000000000001E-2</v>
      </c>
      <c r="J87" s="30">
        <f>ROUND($J$31*I87,2)</f>
        <v>79.39</v>
      </c>
    </row>
    <row r="88" spans="1:10" ht="26.25" customHeight="1">
      <c r="A88" s="14" t="s">
        <v>62</v>
      </c>
      <c r="B88" s="141" t="s">
        <v>96</v>
      </c>
      <c r="C88" s="141"/>
      <c r="D88" s="141"/>
      <c r="E88" s="141"/>
      <c r="F88" s="141"/>
      <c r="G88" s="141"/>
      <c r="H88" s="141"/>
      <c r="I88" s="65">
        <v>6.6E-3</v>
      </c>
      <c r="J88" s="30">
        <f>ROUND($I$88*J31,2)</f>
        <v>27.01</v>
      </c>
    </row>
    <row r="89" spans="1:10" ht="33" customHeight="1">
      <c r="A89" s="14" t="s">
        <v>64</v>
      </c>
      <c r="B89" s="128" t="s">
        <v>97</v>
      </c>
      <c r="C89" s="128"/>
      <c r="D89" s="128"/>
      <c r="E89" s="128"/>
      <c r="F89" s="128"/>
      <c r="G89" s="128"/>
      <c r="H89" s="128"/>
      <c r="I89" s="65">
        <v>3.04E-2</v>
      </c>
      <c r="J89" s="30">
        <f>ROUND($J$31*I89,2)</f>
        <v>124.41</v>
      </c>
    </row>
    <row r="90" spans="1:10" ht="12.75">
      <c r="A90" s="142" t="s">
        <v>98</v>
      </c>
      <c r="B90" s="143"/>
      <c r="C90" s="143"/>
      <c r="D90" s="143"/>
      <c r="E90" s="143"/>
      <c r="F90" s="143"/>
      <c r="G90" s="143"/>
      <c r="H90" s="144"/>
      <c r="I90" s="51">
        <f>SUM(I84:I89)</f>
        <v>6.1000360000000003E-2</v>
      </c>
      <c r="J90" s="21">
        <f>SUM(J84:J89)</f>
        <v>249.63</v>
      </c>
    </row>
    <row r="91" spans="1:10" ht="40.5" customHeight="1">
      <c r="A91" s="145" t="s">
        <v>99</v>
      </c>
      <c r="B91" s="145"/>
      <c r="C91" s="145"/>
      <c r="D91" s="145"/>
      <c r="E91" s="145"/>
      <c r="F91" s="145"/>
      <c r="G91" s="145"/>
      <c r="H91" s="145"/>
      <c r="I91" s="145"/>
      <c r="J91" s="145"/>
    </row>
    <row r="92" spans="1:10" ht="15" customHeight="1">
      <c r="A92" s="147" t="s">
        <v>100</v>
      </c>
      <c r="B92" s="147"/>
      <c r="C92" s="147"/>
      <c r="D92" s="147"/>
      <c r="E92" s="147"/>
      <c r="F92" s="147"/>
      <c r="G92" s="147"/>
      <c r="H92" s="147"/>
      <c r="I92" s="147"/>
      <c r="J92" s="79">
        <f>J90+J80+J31</f>
        <v>7126.88</v>
      </c>
    </row>
    <row r="93" spans="1:10" ht="12.75">
      <c r="A93" s="146"/>
      <c r="B93" s="146"/>
      <c r="C93" s="146"/>
      <c r="D93" s="146"/>
      <c r="E93" s="146"/>
      <c r="F93" s="146"/>
      <c r="G93" s="146"/>
      <c r="H93" s="146"/>
      <c r="I93" s="146"/>
      <c r="J93" s="146"/>
    </row>
    <row r="94" spans="1:10" ht="16.149999999999999" customHeight="1">
      <c r="A94" s="137" t="s">
        <v>101</v>
      </c>
      <c r="B94" s="137"/>
      <c r="C94" s="137"/>
      <c r="D94" s="137"/>
      <c r="E94" s="137"/>
      <c r="F94" s="137"/>
      <c r="G94" s="137"/>
      <c r="H94" s="137"/>
      <c r="I94" s="137"/>
      <c r="J94" s="137"/>
    </row>
    <row r="95" spans="1:10" ht="37.35" customHeight="1">
      <c r="A95" s="135" t="s">
        <v>102</v>
      </c>
      <c r="B95" s="135"/>
      <c r="C95" s="135"/>
      <c r="D95" s="135"/>
      <c r="E95" s="135"/>
      <c r="F95" s="135"/>
      <c r="G95" s="135"/>
      <c r="H95" s="135"/>
      <c r="I95" s="135"/>
      <c r="J95" s="135"/>
    </row>
    <row r="96" spans="1:10" ht="16.149999999999999" customHeight="1">
      <c r="A96" s="133" t="s">
        <v>103</v>
      </c>
      <c r="B96" s="133"/>
      <c r="C96" s="133"/>
      <c r="D96" s="133"/>
      <c r="E96" s="133"/>
      <c r="F96" s="133"/>
      <c r="G96" s="133"/>
      <c r="H96" s="133"/>
      <c r="I96" s="133"/>
      <c r="J96" s="133"/>
    </row>
    <row r="97" spans="1:10" ht="15.75" customHeight="1">
      <c r="A97" s="52" t="s">
        <v>104</v>
      </c>
      <c r="B97" s="134" t="s">
        <v>105</v>
      </c>
      <c r="C97" s="134"/>
      <c r="D97" s="134"/>
      <c r="E97" s="134"/>
      <c r="F97" s="134"/>
      <c r="G97" s="134"/>
      <c r="H97" s="134"/>
      <c r="I97" s="134"/>
      <c r="J97" s="52" t="s">
        <v>46</v>
      </c>
    </row>
    <row r="98" spans="1:10" ht="22.5" customHeight="1">
      <c r="A98" s="19" t="s">
        <v>5</v>
      </c>
      <c r="B98" s="138" t="s">
        <v>106</v>
      </c>
      <c r="C98" s="128"/>
      <c r="D98" s="128"/>
      <c r="E98" s="128"/>
      <c r="F98" s="128"/>
      <c r="G98" s="128"/>
      <c r="H98" s="128"/>
      <c r="I98" s="78">
        <v>4.8300000000000001E-3</v>
      </c>
      <c r="J98" s="53">
        <f>ROUND($J$92*I98,2)</f>
        <v>34.42</v>
      </c>
    </row>
    <row r="99" spans="1:10" ht="15.75" customHeight="1">
      <c r="A99" s="19" t="s">
        <v>7</v>
      </c>
      <c r="B99" s="138" t="s">
        <v>107</v>
      </c>
      <c r="C99" s="128"/>
      <c r="D99" s="128"/>
      <c r="E99" s="128"/>
      <c r="F99" s="128"/>
      <c r="G99" s="128"/>
      <c r="H99" s="128"/>
      <c r="I99" s="64">
        <v>4.1000000000000003E-3</v>
      </c>
      <c r="J99" s="53">
        <f>ROUND($J$92*I99,2)</f>
        <v>29.22</v>
      </c>
    </row>
    <row r="100" spans="1:10" ht="26.85" customHeight="1">
      <c r="A100" s="19" t="s">
        <v>10</v>
      </c>
      <c r="B100" s="128" t="s">
        <v>108</v>
      </c>
      <c r="C100" s="128"/>
      <c r="D100" s="128"/>
      <c r="E100" s="128"/>
      <c r="F100" s="128"/>
      <c r="G100" s="128"/>
      <c r="H100" s="128"/>
      <c r="I100" s="64">
        <v>2.0000000000000001E-4</v>
      </c>
      <c r="J100" s="53">
        <f>ROUND($J$92*I100,2)</f>
        <v>1.43</v>
      </c>
    </row>
    <row r="101" spans="1:10" ht="26.85" customHeight="1">
      <c r="A101" s="19" t="s">
        <v>13</v>
      </c>
      <c r="B101" s="128" t="s">
        <v>109</v>
      </c>
      <c r="C101" s="128"/>
      <c r="D101" s="128"/>
      <c r="E101" s="128"/>
      <c r="F101" s="128"/>
      <c r="G101" s="128"/>
      <c r="H101" s="128"/>
      <c r="I101" s="64">
        <v>3.2000000000000003E-4</v>
      </c>
      <c r="J101" s="53">
        <f>ROUND($J$92*I101,2)</f>
        <v>2.2799999999999998</v>
      </c>
    </row>
    <row r="102" spans="1:10" ht="26.85" customHeight="1">
      <c r="A102" s="19" t="s">
        <v>62</v>
      </c>
      <c r="B102" s="138" t="s">
        <v>110</v>
      </c>
      <c r="C102" s="128"/>
      <c r="D102" s="128"/>
      <c r="E102" s="128"/>
      <c r="F102" s="128"/>
      <c r="G102" s="128"/>
      <c r="H102" s="128"/>
      <c r="I102" s="64">
        <v>3.6999999999999999E-4</v>
      </c>
      <c r="J102" s="53">
        <f>ROUND($J$92*I102,2)</f>
        <v>2.64</v>
      </c>
    </row>
    <row r="103" spans="1:10" ht="12.75">
      <c r="A103" s="122" t="s">
        <v>49</v>
      </c>
      <c r="B103" s="122"/>
      <c r="C103" s="122"/>
      <c r="D103" s="122"/>
      <c r="E103" s="122"/>
      <c r="F103" s="122"/>
      <c r="G103" s="122"/>
      <c r="H103" s="122"/>
      <c r="I103" s="51">
        <f>SUM(I98:I102)</f>
        <v>9.8200000000000023E-3</v>
      </c>
      <c r="J103" s="21">
        <f>SUM(J98:J102)</f>
        <v>69.990000000000009</v>
      </c>
    </row>
    <row r="104" spans="1:10" ht="16.149999999999999" customHeight="1">
      <c r="A104" s="137" t="s">
        <v>111</v>
      </c>
      <c r="B104" s="137"/>
      <c r="C104" s="137"/>
      <c r="D104" s="137"/>
      <c r="E104" s="137"/>
      <c r="F104" s="137"/>
      <c r="G104" s="137"/>
      <c r="H104" s="137"/>
      <c r="I104" s="137"/>
      <c r="J104" s="137"/>
    </row>
    <row r="105" spans="1:10" ht="15.75" customHeight="1">
      <c r="A105" s="37" t="s">
        <v>112</v>
      </c>
      <c r="B105" s="134" t="s">
        <v>113</v>
      </c>
      <c r="C105" s="134"/>
      <c r="D105" s="134"/>
      <c r="E105" s="134"/>
      <c r="F105" s="134"/>
      <c r="G105" s="134"/>
      <c r="H105" s="134"/>
      <c r="I105" s="134"/>
      <c r="J105" s="54" t="s">
        <v>46</v>
      </c>
    </row>
    <row r="106" spans="1:10" ht="12.75">
      <c r="A106" s="14" t="s">
        <v>5</v>
      </c>
      <c r="B106" s="127" t="s">
        <v>114</v>
      </c>
      <c r="C106" s="127"/>
      <c r="D106" s="127"/>
      <c r="E106" s="127"/>
      <c r="F106" s="127"/>
      <c r="G106" s="127"/>
      <c r="H106" s="127"/>
      <c r="I106" s="38"/>
      <c r="J106" s="30">
        <v>0</v>
      </c>
    </row>
    <row r="107" spans="1:10" ht="12.75">
      <c r="A107" s="122" t="s">
        <v>49</v>
      </c>
      <c r="B107" s="122"/>
      <c r="C107" s="122"/>
      <c r="D107" s="122"/>
      <c r="E107" s="122"/>
      <c r="F107" s="122"/>
      <c r="G107" s="122"/>
      <c r="H107" s="122"/>
      <c r="I107" s="35"/>
      <c r="J107" s="21">
        <f>J106</f>
        <v>0</v>
      </c>
    </row>
    <row r="108" spans="1:10" ht="14.65" customHeight="1">
      <c r="A108" s="139"/>
      <c r="B108" s="139"/>
      <c r="C108" s="139"/>
      <c r="D108" s="139"/>
      <c r="E108" s="139"/>
      <c r="F108" s="139"/>
      <c r="G108" s="139"/>
      <c r="H108" s="139"/>
      <c r="I108" s="139"/>
      <c r="J108" s="139"/>
    </row>
    <row r="109" spans="1:10" ht="16.149999999999999" customHeight="1">
      <c r="A109" s="137" t="s">
        <v>115</v>
      </c>
      <c r="B109" s="137"/>
      <c r="C109" s="137"/>
      <c r="D109" s="137"/>
      <c r="E109" s="137"/>
      <c r="F109" s="137"/>
      <c r="G109" s="137"/>
      <c r="H109" s="137"/>
      <c r="I109" s="137"/>
      <c r="J109" s="137"/>
    </row>
    <row r="110" spans="1:10" ht="16.350000000000001" customHeight="1">
      <c r="A110" s="3">
        <v>4</v>
      </c>
      <c r="B110" s="140" t="s">
        <v>116</v>
      </c>
      <c r="C110" s="140"/>
      <c r="D110" s="140"/>
      <c r="E110" s="140"/>
      <c r="F110" s="140"/>
      <c r="G110" s="140"/>
      <c r="H110" s="140"/>
      <c r="I110" s="140"/>
      <c r="J110" s="54" t="s">
        <v>46</v>
      </c>
    </row>
    <row r="111" spans="1:10" ht="14.65" customHeight="1">
      <c r="A111" s="4" t="s">
        <v>104</v>
      </c>
      <c r="B111" s="128" t="s">
        <v>105</v>
      </c>
      <c r="C111" s="128"/>
      <c r="D111" s="128"/>
      <c r="E111" s="128"/>
      <c r="F111" s="128"/>
      <c r="G111" s="128"/>
      <c r="H111" s="128"/>
      <c r="I111" s="50">
        <f>I103</f>
        <v>9.8200000000000023E-3</v>
      </c>
      <c r="J111" s="30">
        <f>J103</f>
        <v>69.990000000000009</v>
      </c>
    </row>
    <row r="112" spans="1:10" ht="14.65" customHeight="1">
      <c r="A112" s="4" t="s">
        <v>117</v>
      </c>
      <c r="B112" s="128" t="s">
        <v>113</v>
      </c>
      <c r="C112" s="128"/>
      <c r="D112" s="128"/>
      <c r="E112" s="128"/>
      <c r="F112" s="128"/>
      <c r="G112" s="128"/>
      <c r="H112" s="128"/>
      <c r="I112" s="15"/>
      <c r="J112" s="30">
        <f>J107</f>
        <v>0</v>
      </c>
    </row>
    <row r="113" spans="1:10" ht="14.65" customHeight="1">
      <c r="A113" s="136" t="s">
        <v>49</v>
      </c>
      <c r="B113" s="136"/>
      <c r="C113" s="136"/>
      <c r="D113" s="136"/>
      <c r="E113" s="136"/>
      <c r="F113" s="136"/>
      <c r="G113" s="136"/>
      <c r="H113" s="136"/>
      <c r="I113" s="55">
        <f>SUM(I111:I112)</f>
        <v>9.8200000000000023E-3</v>
      </c>
      <c r="J113" s="21">
        <f>SUM(J111+J112)</f>
        <v>69.990000000000009</v>
      </c>
    </row>
    <row r="114" spans="1:10" ht="14.65" customHeight="1">
      <c r="A114" s="118"/>
      <c r="B114" s="118"/>
      <c r="C114" s="118"/>
      <c r="D114" s="118"/>
      <c r="E114" s="118"/>
      <c r="F114" s="118"/>
      <c r="G114" s="118"/>
      <c r="H114" s="118"/>
      <c r="I114" s="118"/>
      <c r="J114" s="118"/>
    </row>
    <row r="115" spans="1:10" ht="16.149999999999999" customHeight="1">
      <c r="A115" s="133" t="s">
        <v>118</v>
      </c>
      <c r="B115" s="133"/>
      <c r="C115" s="133"/>
      <c r="D115" s="133"/>
      <c r="E115" s="133"/>
      <c r="F115" s="133"/>
      <c r="G115" s="133"/>
      <c r="H115" s="133"/>
      <c r="I115" s="133"/>
      <c r="J115" s="133"/>
    </row>
    <row r="116" spans="1:10" ht="15.75" customHeight="1">
      <c r="A116" s="37">
        <v>5</v>
      </c>
      <c r="B116" s="134" t="s">
        <v>119</v>
      </c>
      <c r="C116" s="134"/>
      <c r="D116" s="134"/>
      <c r="E116" s="134"/>
      <c r="F116" s="134"/>
      <c r="G116" s="134"/>
      <c r="H116" s="134"/>
      <c r="I116" s="134"/>
      <c r="J116" s="37" t="s">
        <v>46</v>
      </c>
    </row>
    <row r="117" spans="1:10" ht="15" customHeight="1">
      <c r="A117" s="14" t="s">
        <v>5</v>
      </c>
      <c r="B117" s="127" t="s">
        <v>120</v>
      </c>
      <c r="C117" s="127"/>
      <c r="D117" s="127"/>
      <c r="E117" s="127"/>
      <c r="F117" s="127"/>
      <c r="G117" s="127"/>
      <c r="H117" s="127"/>
      <c r="I117" s="127"/>
      <c r="J117" s="56">
        <v>0.6</v>
      </c>
    </row>
    <row r="118" spans="1:10" ht="15" customHeight="1">
      <c r="A118" s="14" t="s">
        <v>7</v>
      </c>
      <c r="B118" s="127" t="s">
        <v>121</v>
      </c>
      <c r="C118" s="127"/>
      <c r="D118" s="127"/>
      <c r="E118" s="127"/>
      <c r="F118" s="127"/>
      <c r="G118" s="127"/>
      <c r="H118" s="127"/>
      <c r="I118" s="127"/>
      <c r="J118" s="57">
        <v>0</v>
      </c>
    </row>
    <row r="119" spans="1:10" ht="15" customHeight="1">
      <c r="A119" s="14" t="s">
        <v>10</v>
      </c>
      <c r="B119" s="128" t="s">
        <v>122</v>
      </c>
      <c r="C119" s="128"/>
      <c r="D119" s="128"/>
      <c r="E119" s="128"/>
      <c r="F119" s="128"/>
      <c r="G119" s="128"/>
      <c r="H119" s="128"/>
      <c r="I119" s="128"/>
      <c r="J119" s="57">
        <v>0</v>
      </c>
    </row>
    <row r="120" spans="1:10" ht="15" customHeight="1">
      <c r="A120" s="14" t="s">
        <v>13</v>
      </c>
      <c r="B120" s="127" t="s">
        <v>123</v>
      </c>
      <c r="C120" s="127"/>
      <c r="D120" s="127"/>
      <c r="E120" s="127"/>
      <c r="F120" s="127"/>
      <c r="G120" s="127"/>
      <c r="H120" s="127"/>
      <c r="I120" s="127"/>
      <c r="J120" s="57">
        <v>1.29</v>
      </c>
    </row>
    <row r="121" spans="1:10" ht="12.75">
      <c r="A121" s="122" t="s">
        <v>40</v>
      </c>
      <c r="B121" s="122"/>
      <c r="C121" s="122"/>
      <c r="D121" s="122"/>
      <c r="E121" s="122"/>
      <c r="F121" s="122"/>
      <c r="G121" s="122"/>
      <c r="H121" s="122"/>
      <c r="I121" s="122"/>
      <c r="J121" s="58">
        <f>SUM(J117:J120)</f>
        <v>1.8900000000000001</v>
      </c>
    </row>
    <row r="122" spans="1:10" ht="12.75">
      <c r="A122" s="118"/>
      <c r="B122" s="118"/>
      <c r="C122" s="118"/>
      <c r="D122" s="118"/>
      <c r="E122" s="118"/>
      <c r="F122" s="118"/>
      <c r="G122" s="118"/>
      <c r="H122" s="118"/>
      <c r="I122" s="118"/>
      <c r="J122" s="118"/>
    </row>
    <row r="123" spans="1:10" ht="14.65" customHeight="1">
      <c r="A123" s="135" t="s">
        <v>124</v>
      </c>
      <c r="B123" s="135"/>
      <c r="C123" s="135"/>
      <c r="D123" s="135"/>
      <c r="E123" s="135"/>
      <c r="F123" s="135"/>
      <c r="G123" s="135"/>
      <c r="H123" s="135"/>
      <c r="I123" s="135"/>
      <c r="J123" s="135"/>
    </row>
    <row r="124" spans="1:10" ht="14.65" customHeight="1">
      <c r="A124" s="118"/>
      <c r="B124" s="118"/>
      <c r="C124" s="118"/>
      <c r="D124" s="118"/>
      <c r="E124" s="118"/>
      <c r="F124" s="118"/>
      <c r="G124" s="118"/>
      <c r="H124" s="118"/>
      <c r="I124" s="118"/>
      <c r="J124" s="118"/>
    </row>
    <row r="125" spans="1:10" ht="16.149999999999999" customHeight="1">
      <c r="A125" s="133" t="s">
        <v>125</v>
      </c>
      <c r="B125" s="133"/>
      <c r="C125" s="133"/>
      <c r="D125" s="133"/>
      <c r="E125" s="133"/>
      <c r="F125" s="133"/>
      <c r="G125" s="133"/>
      <c r="H125" s="133"/>
      <c r="I125" s="133"/>
      <c r="J125" s="133"/>
    </row>
    <row r="126" spans="1:10" ht="30.4" customHeight="1">
      <c r="A126" s="37">
        <v>6</v>
      </c>
      <c r="B126" s="134" t="s">
        <v>126</v>
      </c>
      <c r="C126" s="134"/>
      <c r="D126" s="134"/>
      <c r="E126" s="134"/>
      <c r="F126" s="134"/>
      <c r="G126" s="134"/>
      <c r="H126" s="134"/>
      <c r="I126" s="3" t="s">
        <v>54</v>
      </c>
      <c r="J126" s="59" t="s">
        <v>127</v>
      </c>
    </row>
    <row r="127" spans="1:10" ht="51" customHeight="1">
      <c r="A127" s="129" t="s">
        <v>128</v>
      </c>
      <c r="B127" s="129"/>
      <c r="C127" s="129"/>
      <c r="D127" s="129"/>
      <c r="E127" s="129"/>
      <c r="F127" s="129"/>
      <c r="G127" s="129"/>
      <c r="H127" s="129"/>
      <c r="I127" s="60" t="s">
        <v>75</v>
      </c>
      <c r="J127" s="61">
        <f>SUM(J31+J80+J90+J113+J121)</f>
        <v>7198.76</v>
      </c>
    </row>
    <row r="128" spans="1:10" ht="17.100000000000001" customHeight="1">
      <c r="A128" s="62" t="s">
        <v>5</v>
      </c>
      <c r="B128" s="130" t="s">
        <v>129</v>
      </c>
      <c r="C128" s="130"/>
      <c r="D128" s="130"/>
      <c r="E128" s="130"/>
      <c r="F128" s="130"/>
      <c r="G128" s="130"/>
      <c r="H128" s="130"/>
      <c r="I128" s="74">
        <v>1E-4</v>
      </c>
      <c r="J128" s="30">
        <f>ROUND(I128*J127,2)</f>
        <v>0.72</v>
      </c>
    </row>
    <row r="129" spans="1:10" ht="51" customHeight="1">
      <c r="A129" s="129" t="s">
        <v>130</v>
      </c>
      <c r="B129" s="129"/>
      <c r="C129" s="129"/>
      <c r="D129" s="129"/>
      <c r="E129" s="129"/>
      <c r="F129" s="129"/>
      <c r="G129" s="129"/>
      <c r="H129" s="129"/>
      <c r="I129" s="63"/>
      <c r="J129" s="61">
        <f>SUM(J31+J80+J90+J113+J121+J128)</f>
        <v>7199.4800000000005</v>
      </c>
    </row>
    <row r="130" spans="1:10" ht="15.75">
      <c r="A130" s="62" t="s">
        <v>7</v>
      </c>
      <c r="B130" s="130" t="s">
        <v>131</v>
      </c>
      <c r="C130" s="130"/>
      <c r="D130" s="130"/>
      <c r="E130" s="130"/>
      <c r="F130" s="130"/>
      <c r="G130" s="130"/>
      <c r="H130" s="130"/>
      <c r="I130" s="74">
        <v>2.9999999999999997E-4</v>
      </c>
      <c r="J130" s="30">
        <f>ROUND(I130*J129,2)</f>
        <v>2.16</v>
      </c>
    </row>
    <row r="131" spans="1:10" ht="51" customHeight="1">
      <c r="A131" s="129" t="s">
        <v>132</v>
      </c>
      <c r="B131" s="129"/>
      <c r="C131" s="129"/>
      <c r="D131" s="129"/>
      <c r="E131" s="129"/>
      <c r="F131" s="129"/>
      <c r="G131" s="129"/>
      <c r="H131" s="129"/>
      <c r="I131" s="63" t="s">
        <v>75</v>
      </c>
      <c r="J131" s="61">
        <f>SUM(J31+J80+J90+J113+J121+J128+J130)</f>
        <v>7201.64</v>
      </c>
    </row>
    <row r="132" spans="1:10" ht="17.100000000000001" customHeight="1">
      <c r="A132" s="62" t="s">
        <v>10</v>
      </c>
      <c r="B132" s="130" t="s">
        <v>133</v>
      </c>
      <c r="C132" s="130"/>
      <c r="D132" s="130"/>
      <c r="E132" s="130"/>
      <c r="F132" s="130"/>
      <c r="G132" s="130"/>
      <c r="H132" s="130"/>
      <c r="I132" s="64" t="s">
        <v>75</v>
      </c>
      <c r="J132" s="40" t="s">
        <v>75</v>
      </c>
    </row>
    <row r="133" spans="1:10" ht="17.100000000000001" customHeight="1">
      <c r="A133" s="62"/>
      <c r="B133" s="131" t="s">
        <v>134</v>
      </c>
      <c r="C133" s="131"/>
      <c r="D133" s="131"/>
      <c r="E133" s="132" t="s">
        <v>135</v>
      </c>
      <c r="F133" s="132"/>
      <c r="G133" s="132"/>
      <c r="H133" s="132"/>
      <c r="I133" s="132"/>
      <c r="J133" s="132"/>
    </row>
    <row r="134" spans="1:10" ht="12.75">
      <c r="A134" s="14"/>
      <c r="B134" s="127" t="s">
        <v>136</v>
      </c>
      <c r="C134" s="127"/>
      <c r="D134" s="127"/>
      <c r="E134" s="127"/>
      <c r="F134" s="127"/>
      <c r="G134" s="127"/>
      <c r="H134" s="127"/>
      <c r="I134" s="64" t="s">
        <v>75</v>
      </c>
      <c r="J134" s="40" t="s">
        <v>75</v>
      </c>
    </row>
    <row r="135" spans="1:10" ht="12.75">
      <c r="A135" s="14"/>
      <c r="B135" s="127" t="s">
        <v>137</v>
      </c>
      <c r="C135" s="127"/>
      <c r="D135" s="127"/>
      <c r="E135" s="127"/>
      <c r="F135" s="127"/>
      <c r="G135" s="127"/>
      <c r="H135" s="127"/>
      <c r="I135" s="65">
        <v>0.03</v>
      </c>
      <c r="J135" s="30">
        <f>ROUND(($J$131/(1-$I$144))*I135,2)</f>
        <v>236.51</v>
      </c>
    </row>
    <row r="136" spans="1:10" ht="12.75">
      <c r="A136" s="14"/>
      <c r="B136" s="127" t="s">
        <v>138</v>
      </c>
      <c r="C136" s="127"/>
      <c r="D136" s="127"/>
      <c r="E136" s="127"/>
      <c r="F136" s="127"/>
      <c r="G136" s="127"/>
      <c r="H136" s="127"/>
      <c r="I136" s="65">
        <v>6.4999999999999997E-3</v>
      </c>
      <c r="J136" s="30">
        <f>ROUND(($J$131/(1-$I$144))*I136,2)</f>
        <v>51.24</v>
      </c>
    </row>
    <row r="137" spans="1:10" ht="19.5" customHeight="1">
      <c r="A137" s="14"/>
      <c r="B137" s="128" t="s">
        <v>139</v>
      </c>
      <c r="C137" s="128"/>
      <c r="D137" s="128"/>
      <c r="E137" s="128"/>
      <c r="F137" s="128"/>
      <c r="G137" s="128"/>
      <c r="H137" s="128"/>
      <c r="I137" s="65" t="s">
        <v>75</v>
      </c>
      <c r="J137" s="40" t="s">
        <v>75</v>
      </c>
    </row>
    <row r="138" spans="1:10" ht="17.25" customHeight="1">
      <c r="A138" s="14"/>
      <c r="B138" s="128" t="s">
        <v>140</v>
      </c>
      <c r="C138" s="128"/>
      <c r="D138" s="128"/>
      <c r="E138" s="128"/>
      <c r="F138" s="128"/>
      <c r="G138" s="128"/>
      <c r="H138" s="128"/>
      <c r="I138" s="65" t="s">
        <v>75</v>
      </c>
      <c r="J138" s="40" t="s">
        <v>75</v>
      </c>
    </row>
    <row r="139" spans="1:10" ht="14.65" customHeight="1">
      <c r="A139" s="14"/>
      <c r="B139" s="127" t="s">
        <v>141</v>
      </c>
      <c r="C139" s="127"/>
      <c r="D139" s="127"/>
      <c r="E139" s="127"/>
      <c r="F139" s="127"/>
      <c r="G139" s="127"/>
      <c r="H139" s="127"/>
      <c r="I139" s="65" t="s">
        <v>75</v>
      </c>
      <c r="J139" s="40" t="s">
        <v>75</v>
      </c>
    </row>
    <row r="140" spans="1:10" ht="12.75">
      <c r="A140" s="14"/>
      <c r="B140" s="127" t="s">
        <v>142</v>
      </c>
      <c r="C140" s="127"/>
      <c r="D140" s="127"/>
      <c r="E140" s="127"/>
      <c r="F140" s="127"/>
      <c r="G140" s="127"/>
      <c r="H140" s="127"/>
      <c r="I140" s="65" t="s">
        <v>75</v>
      </c>
      <c r="J140" s="40" t="s">
        <v>75</v>
      </c>
    </row>
    <row r="141" spans="1:10" ht="12.75">
      <c r="A141" s="14"/>
      <c r="B141" s="127" t="s">
        <v>143</v>
      </c>
      <c r="C141" s="127"/>
      <c r="D141" s="127"/>
      <c r="E141" s="127"/>
      <c r="F141" s="127"/>
      <c r="G141" s="127"/>
      <c r="H141" s="127"/>
      <c r="I141" s="65">
        <v>0.05</v>
      </c>
      <c r="J141" s="30">
        <f>ROUND(($J$131/(1-$I$144))*I141,2)</f>
        <v>394.18</v>
      </c>
    </row>
    <row r="142" spans="1:10" ht="12.75">
      <c r="A142" s="122" t="s">
        <v>49</v>
      </c>
      <c r="B142" s="122"/>
      <c r="C142" s="122"/>
      <c r="D142" s="122"/>
      <c r="E142" s="122"/>
      <c r="F142" s="122"/>
      <c r="G142" s="122"/>
      <c r="H142" s="122"/>
      <c r="I142" s="122"/>
      <c r="J142" s="21">
        <f>SUM(J128+J130+J135+J136+J141)</f>
        <v>684.81</v>
      </c>
    </row>
    <row r="143" spans="1:10" ht="12.75">
      <c r="A143" s="118"/>
      <c r="B143" s="118"/>
      <c r="C143" s="118"/>
      <c r="D143" s="118"/>
      <c r="E143" s="118"/>
      <c r="F143" s="118"/>
      <c r="G143" s="118"/>
      <c r="H143" s="118"/>
      <c r="I143" s="118"/>
      <c r="J143" s="118"/>
    </row>
    <row r="144" spans="1:10" ht="14.65" customHeight="1">
      <c r="A144" s="123" t="s">
        <v>144</v>
      </c>
      <c r="B144" s="123"/>
      <c r="C144" s="123"/>
      <c r="D144" s="123"/>
      <c r="E144" s="123"/>
      <c r="F144" s="123"/>
      <c r="G144" s="123"/>
      <c r="H144" s="123"/>
      <c r="I144" s="66">
        <f>SUM(I135:I141)</f>
        <v>8.6499999999999994E-2</v>
      </c>
      <c r="J144" s="61">
        <f>SUM(J135:J141)</f>
        <v>681.93000000000006</v>
      </c>
    </row>
    <row r="145" spans="1:10" ht="14.65" customHeight="1">
      <c r="A145" s="124" t="s">
        <v>145</v>
      </c>
      <c r="B145" s="124"/>
      <c r="C145" s="124"/>
      <c r="D145" s="125" t="s">
        <v>146</v>
      </c>
      <c r="E145" s="125"/>
      <c r="F145" s="125"/>
      <c r="G145" s="125"/>
      <c r="H145" s="125"/>
      <c r="I145" s="125"/>
      <c r="J145" s="125"/>
    </row>
    <row r="146" spans="1:10">
      <c r="A146" s="124"/>
      <c r="B146" s="124"/>
      <c r="C146" s="124"/>
      <c r="D146" s="125" t="s">
        <v>147</v>
      </c>
      <c r="E146" s="125"/>
      <c r="F146" s="125"/>
      <c r="G146" s="125"/>
      <c r="H146" s="125"/>
      <c r="I146" s="125"/>
      <c r="J146" s="125"/>
    </row>
    <row r="147" spans="1:10">
      <c r="A147" s="124"/>
      <c r="B147" s="124"/>
      <c r="C147" s="124"/>
      <c r="D147" s="126" t="s">
        <v>148</v>
      </c>
      <c r="E147" s="126"/>
      <c r="F147" s="126"/>
      <c r="G147" s="126"/>
      <c r="H147" s="126"/>
      <c r="I147" s="126"/>
      <c r="J147" s="126"/>
    </row>
    <row r="148" spans="1:10" ht="12.75">
      <c r="A148" s="118"/>
      <c r="B148" s="118"/>
      <c r="C148" s="118"/>
      <c r="D148" s="118"/>
      <c r="E148" s="118"/>
      <c r="F148" s="118"/>
      <c r="G148" s="118"/>
      <c r="H148" s="118"/>
      <c r="I148" s="118"/>
      <c r="J148" s="118"/>
    </row>
    <row r="149" spans="1:10" ht="27.6" customHeight="1">
      <c r="A149" s="119" t="s">
        <v>149</v>
      </c>
      <c r="B149" s="119"/>
      <c r="C149" s="119"/>
      <c r="D149" s="119"/>
      <c r="E149" s="119"/>
      <c r="F149" s="119"/>
      <c r="G149" s="119"/>
      <c r="H149" s="119"/>
      <c r="I149" s="119"/>
      <c r="J149" s="119"/>
    </row>
    <row r="150" spans="1:10" ht="14.65" customHeight="1">
      <c r="A150" s="118"/>
      <c r="B150" s="118"/>
      <c r="C150" s="118"/>
      <c r="D150" s="118"/>
      <c r="E150" s="118"/>
      <c r="F150" s="118"/>
      <c r="G150" s="118"/>
      <c r="H150" s="118"/>
      <c r="I150" s="118"/>
      <c r="J150" s="118"/>
    </row>
    <row r="151" spans="1:10" ht="45.95" customHeight="1">
      <c r="A151" s="120" t="s">
        <v>150</v>
      </c>
      <c r="B151" s="120"/>
      <c r="C151" s="120"/>
      <c r="D151" s="120"/>
      <c r="E151" s="120"/>
      <c r="F151" s="120"/>
      <c r="G151" s="120"/>
      <c r="H151" s="120"/>
      <c r="I151" s="120"/>
      <c r="J151" s="120"/>
    </row>
    <row r="152" spans="1:10" ht="14.65" customHeight="1">
      <c r="A152" s="121" t="s">
        <v>151</v>
      </c>
      <c r="B152" s="121"/>
      <c r="C152" s="121"/>
      <c r="D152" s="121"/>
      <c r="E152" s="121"/>
      <c r="F152" s="121"/>
      <c r="G152" s="121"/>
      <c r="H152" s="121"/>
      <c r="I152" s="121"/>
      <c r="J152" s="6" t="s">
        <v>46</v>
      </c>
    </row>
    <row r="153" spans="1:10" ht="14.65" customHeight="1">
      <c r="A153" s="67" t="s">
        <v>5</v>
      </c>
      <c r="B153" s="116" t="s">
        <v>152</v>
      </c>
      <c r="C153" s="116"/>
      <c r="D153" s="116"/>
      <c r="E153" s="116"/>
      <c r="F153" s="116"/>
      <c r="G153" s="116"/>
      <c r="H153" s="116"/>
      <c r="I153" s="116"/>
      <c r="J153" s="68">
        <f>J31</f>
        <v>4092.46</v>
      </c>
    </row>
    <row r="154" spans="1:10" ht="14.65" customHeight="1">
      <c r="A154" s="67" t="s">
        <v>7</v>
      </c>
      <c r="B154" s="116" t="s">
        <v>42</v>
      </c>
      <c r="C154" s="116"/>
      <c r="D154" s="116"/>
      <c r="E154" s="116"/>
      <c r="F154" s="116"/>
      <c r="G154" s="116"/>
      <c r="H154" s="116"/>
      <c r="I154" s="116"/>
      <c r="J154" s="68">
        <f>J80</f>
        <v>2784.79</v>
      </c>
    </row>
    <row r="155" spans="1:10" ht="14.65" customHeight="1">
      <c r="A155" s="67" t="s">
        <v>10</v>
      </c>
      <c r="B155" s="116" t="s">
        <v>153</v>
      </c>
      <c r="C155" s="116"/>
      <c r="D155" s="116"/>
      <c r="E155" s="116"/>
      <c r="F155" s="116"/>
      <c r="G155" s="116"/>
      <c r="H155" s="116"/>
      <c r="I155" s="116"/>
      <c r="J155" s="68">
        <f>J90</f>
        <v>249.63</v>
      </c>
    </row>
    <row r="156" spans="1:10" ht="14.65" customHeight="1">
      <c r="A156" s="67" t="s">
        <v>13</v>
      </c>
      <c r="B156" s="116" t="s">
        <v>154</v>
      </c>
      <c r="C156" s="116"/>
      <c r="D156" s="116"/>
      <c r="E156" s="116"/>
      <c r="F156" s="116"/>
      <c r="G156" s="116"/>
      <c r="H156" s="116"/>
      <c r="I156" s="116"/>
      <c r="J156" s="68">
        <f>J113</f>
        <v>69.990000000000009</v>
      </c>
    </row>
    <row r="157" spans="1:10" ht="14.65" customHeight="1">
      <c r="A157" s="67" t="s">
        <v>62</v>
      </c>
      <c r="B157" s="116" t="s">
        <v>155</v>
      </c>
      <c r="C157" s="116"/>
      <c r="D157" s="116"/>
      <c r="E157" s="116"/>
      <c r="F157" s="116"/>
      <c r="G157" s="116"/>
      <c r="H157" s="116"/>
      <c r="I157" s="116"/>
      <c r="J157" s="68">
        <f>J121</f>
        <v>1.8900000000000001</v>
      </c>
    </row>
    <row r="158" spans="1:10" ht="14.65" customHeight="1">
      <c r="A158" s="102" t="s">
        <v>156</v>
      </c>
      <c r="B158" s="102"/>
      <c r="C158" s="102"/>
      <c r="D158" s="102"/>
      <c r="E158" s="102"/>
      <c r="F158" s="102"/>
      <c r="G158" s="102"/>
      <c r="H158" s="102"/>
      <c r="I158" s="102"/>
      <c r="J158" s="69">
        <f>SUM(J153:J157)</f>
        <v>7198.76</v>
      </c>
    </row>
    <row r="159" spans="1:10" ht="14.65" customHeight="1">
      <c r="A159" s="70" t="s">
        <v>64</v>
      </c>
      <c r="B159" s="117" t="s">
        <v>157</v>
      </c>
      <c r="C159" s="117"/>
      <c r="D159" s="117"/>
      <c r="E159" s="117"/>
      <c r="F159" s="117"/>
      <c r="G159" s="117"/>
      <c r="H159" s="117"/>
      <c r="I159" s="117"/>
      <c r="J159" s="75">
        <f>J142</f>
        <v>684.81</v>
      </c>
    </row>
    <row r="160" spans="1:10" ht="14.65" customHeight="1">
      <c r="A160" s="102" t="s">
        <v>158</v>
      </c>
      <c r="B160" s="102"/>
      <c r="C160" s="102"/>
      <c r="D160" s="102"/>
      <c r="E160" s="102"/>
      <c r="F160" s="102"/>
      <c r="G160" s="102"/>
      <c r="H160" s="102"/>
      <c r="I160" s="102"/>
      <c r="J160" s="69">
        <f>SUM(J158:J159)</f>
        <v>7883.57</v>
      </c>
    </row>
    <row r="161" spans="1:12" ht="14.65" customHeight="1">
      <c r="A161" s="103"/>
      <c r="B161" s="103"/>
      <c r="C161" s="103"/>
      <c r="D161" s="103"/>
      <c r="E161" s="103"/>
      <c r="F161" s="103"/>
      <c r="G161" s="103"/>
      <c r="H161" s="103"/>
      <c r="I161" s="103"/>
      <c r="J161" s="103"/>
    </row>
    <row r="162" spans="1:12" ht="17.100000000000001" customHeight="1">
      <c r="A162" s="104"/>
      <c r="B162" s="104"/>
      <c r="C162" s="104"/>
      <c r="D162" s="104"/>
      <c r="E162" s="104"/>
      <c r="F162" s="104"/>
      <c r="G162" s="104"/>
      <c r="H162" s="104"/>
      <c r="I162" s="104"/>
      <c r="J162" s="104"/>
      <c r="K162" s="71"/>
      <c r="L162" s="72"/>
    </row>
    <row r="163" spans="1:12" ht="14.65" customHeight="1">
      <c r="A163" s="105"/>
      <c r="B163" s="105"/>
      <c r="C163" s="105"/>
      <c r="D163" s="105"/>
      <c r="E163" s="105"/>
      <c r="F163" s="105"/>
      <c r="G163" s="105"/>
      <c r="H163" s="105"/>
      <c r="I163" s="105"/>
      <c r="J163" s="105"/>
    </row>
    <row r="164" spans="1:12" ht="27.4" customHeight="1">
      <c r="A164" s="106" t="s">
        <v>159</v>
      </c>
      <c r="B164" s="106"/>
      <c r="C164" s="106"/>
      <c r="D164" s="106"/>
      <c r="E164" s="106"/>
      <c r="F164" s="106"/>
      <c r="G164" s="106"/>
      <c r="H164" s="106"/>
      <c r="I164" s="106"/>
      <c r="J164" s="106"/>
    </row>
    <row r="165" spans="1:12" ht="38.25" customHeight="1">
      <c r="A165" s="108" t="s">
        <v>160</v>
      </c>
      <c r="B165" s="109"/>
      <c r="C165" s="109"/>
      <c r="D165" s="110"/>
      <c r="E165" s="73" t="s">
        <v>161</v>
      </c>
      <c r="F165" s="107" t="s">
        <v>162</v>
      </c>
      <c r="G165" s="107"/>
      <c r="H165" s="107"/>
      <c r="I165" s="108" t="s">
        <v>163</v>
      </c>
      <c r="J165" s="110"/>
    </row>
    <row r="166" spans="1:12" ht="27.4" customHeight="1">
      <c r="A166" s="113">
        <f>J160</f>
        <v>7883.57</v>
      </c>
      <c r="B166" s="114"/>
      <c r="C166" s="114"/>
      <c r="D166" s="115"/>
      <c r="E166" s="82">
        <v>2</v>
      </c>
      <c r="F166" s="101">
        <f>A166*E166</f>
        <v>15767.14</v>
      </c>
      <c r="G166" s="101"/>
      <c r="H166" s="101"/>
      <c r="I166" s="111">
        <f>F166*12</f>
        <v>189205.68</v>
      </c>
      <c r="J166" s="112"/>
    </row>
  </sheetData>
  <sheetProtection selectLockedCells="1" selectUnlockedCells="1"/>
  <mergeCells count="272">
    <mergeCell ref="A1:J1"/>
    <mergeCell ref="A2:G2"/>
    <mergeCell ref="H2:J2"/>
    <mergeCell ref="A3:G3"/>
    <mergeCell ref="H3:J3"/>
    <mergeCell ref="A4:J4"/>
    <mergeCell ref="A5:J5"/>
    <mergeCell ref="B6:G6"/>
    <mergeCell ref="H6:J6"/>
    <mergeCell ref="B19:G19"/>
    <mergeCell ref="H19:J19"/>
    <mergeCell ref="A10:J10"/>
    <mergeCell ref="A11:F11"/>
    <mergeCell ref="G11:J11"/>
    <mergeCell ref="A12:F12"/>
    <mergeCell ref="G12:J12"/>
    <mergeCell ref="A13:J13"/>
    <mergeCell ref="B7:G7"/>
    <mergeCell ref="H7:J7"/>
    <mergeCell ref="B8:G8"/>
    <mergeCell ref="H8:J8"/>
    <mergeCell ref="B9:G9"/>
    <mergeCell ref="H9:J9"/>
    <mergeCell ref="DH17:DO17"/>
    <mergeCell ref="X17:AE17"/>
    <mergeCell ref="AF17:AM17"/>
    <mergeCell ref="AN17:AU17"/>
    <mergeCell ref="AV17:BC17"/>
    <mergeCell ref="BD17:BK17"/>
    <mergeCell ref="BL17:BS17"/>
    <mergeCell ref="A14:J14"/>
    <mergeCell ref="A15:J15"/>
    <mergeCell ref="A16:J16"/>
    <mergeCell ref="B17:G17"/>
    <mergeCell ref="H17:J17"/>
    <mergeCell ref="HH17:HO17"/>
    <mergeCell ref="HP17:HW17"/>
    <mergeCell ref="HX17:IE17"/>
    <mergeCell ref="IF17:IM17"/>
    <mergeCell ref="IN17:IU17"/>
    <mergeCell ref="B18:G18"/>
    <mergeCell ref="H18:J18"/>
    <mergeCell ref="FL17:FS17"/>
    <mergeCell ref="FT17:GA17"/>
    <mergeCell ref="GB17:GI17"/>
    <mergeCell ref="GJ17:GQ17"/>
    <mergeCell ref="GR17:GY17"/>
    <mergeCell ref="GZ17:HG17"/>
    <mergeCell ref="DP17:DW17"/>
    <mergeCell ref="DX17:EE17"/>
    <mergeCell ref="EF17:EM17"/>
    <mergeCell ref="EN17:EU17"/>
    <mergeCell ref="EV17:FC17"/>
    <mergeCell ref="FD17:FK17"/>
    <mergeCell ref="BT17:CA17"/>
    <mergeCell ref="CB17:CI17"/>
    <mergeCell ref="CJ17:CQ17"/>
    <mergeCell ref="CR17:CY17"/>
    <mergeCell ref="CZ17:DG17"/>
    <mergeCell ref="A24:J24"/>
    <mergeCell ref="A25:J25"/>
    <mergeCell ref="B26:G26"/>
    <mergeCell ref="H26:I26"/>
    <mergeCell ref="B27:I27"/>
    <mergeCell ref="B28:G28"/>
    <mergeCell ref="H28:I28"/>
    <mergeCell ref="B20:G20"/>
    <mergeCell ref="H20:J20"/>
    <mergeCell ref="B21:G21"/>
    <mergeCell ref="H21:J21"/>
    <mergeCell ref="A22:J22"/>
    <mergeCell ref="A23:J23"/>
    <mergeCell ref="A33:J33"/>
    <mergeCell ref="A34:J34"/>
    <mergeCell ref="A35:J35"/>
    <mergeCell ref="A36:J36"/>
    <mergeCell ref="B37:I37"/>
    <mergeCell ref="B38:H38"/>
    <mergeCell ref="B29:G29"/>
    <mergeCell ref="H29:I29"/>
    <mergeCell ref="B30:G30"/>
    <mergeCell ref="H30:I30"/>
    <mergeCell ref="A31:I31"/>
    <mergeCell ref="A32:J32"/>
    <mergeCell ref="FG40:FM40"/>
    <mergeCell ref="FP40:FV40"/>
    <mergeCell ref="FY40:GE40"/>
    <mergeCell ref="GH40:GN40"/>
    <mergeCell ref="B39:H39"/>
    <mergeCell ref="A40:H40"/>
    <mergeCell ref="S40:Y40"/>
    <mergeCell ref="AB40:AH40"/>
    <mergeCell ref="DW40:EC40"/>
    <mergeCell ref="EF40:EL40"/>
    <mergeCell ref="AK40:AQ40"/>
    <mergeCell ref="AT40:AZ40"/>
    <mergeCell ref="BC40:BI40"/>
    <mergeCell ref="BL40:BR40"/>
    <mergeCell ref="IS40:IU40"/>
    <mergeCell ref="A41:J41"/>
    <mergeCell ref="R41:Y41"/>
    <mergeCell ref="AA41:AH41"/>
    <mergeCell ref="AJ41:AQ41"/>
    <mergeCell ref="AS41:AZ41"/>
    <mergeCell ref="BB41:BI41"/>
    <mergeCell ref="BK41:BR41"/>
    <mergeCell ref="BT41:CA41"/>
    <mergeCell ref="CC41:CJ41"/>
    <mergeCell ref="GQ40:GW40"/>
    <mergeCell ref="GZ40:HF40"/>
    <mergeCell ref="HI40:HO40"/>
    <mergeCell ref="HR40:HX40"/>
    <mergeCell ref="CM40:CS40"/>
    <mergeCell ref="CV40:DB40"/>
    <mergeCell ref="DE40:DK40"/>
    <mergeCell ref="DN40:DT40"/>
    <mergeCell ref="BU40:CA40"/>
    <mergeCell ref="CD40:CJ40"/>
    <mergeCell ref="IA40:IG40"/>
    <mergeCell ref="IJ40:IP40"/>
    <mergeCell ref="EO40:EU40"/>
    <mergeCell ref="EX40:FD40"/>
    <mergeCell ref="HZ41:IG41"/>
    <mergeCell ref="II41:IP41"/>
    <mergeCell ref="IR41:IU41"/>
    <mergeCell ref="A42:J42"/>
    <mergeCell ref="CL41:CS41"/>
    <mergeCell ref="CU41:DB41"/>
    <mergeCell ref="DD41:DK41"/>
    <mergeCell ref="DM41:DT41"/>
    <mergeCell ref="HH41:HO41"/>
    <mergeCell ref="HQ41:HX41"/>
    <mergeCell ref="EN41:EU41"/>
    <mergeCell ref="EW41:FD41"/>
    <mergeCell ref="A43:J43"/>
    <mergeCell ref="A44:J44"/>
    <mergeCell ref="FX41:GE41"/>
    <mergeCell ref="GG41:GN41"/>
    <mergeCell ref="GP41:GW41"/>
    <mergeCell ref="GY41:HF41"/>
    <mergeCell ref="FF41:FM41"/>
    <mergeCell ref="FO41:FV41"/>
    <mergeCell ref="DV41:EC41"/>
    <mergeCell ref="EE41:EL41"/>
    <mergeCell ref="B51:H51"/>
    <mergeCell ref="B52:H52"/>
    <mergeCell ref="B53:H53"/>
    <mergeCell ref="A54:H54"/>
    <mergeCell ref="A55:J55"/>
    <mergeCell ref="A56:J56"/>
    <mergeCell ref="B45:H45"/>
    <mergeCell ref="B46:H46"/>
    <mergeCell ref="B47:H47"/>
    <mergeCell ref="B48:D48"/>
    <mergeCell ref="B49:H49"/>
    <mergeCell ref="B50:H50"/>
    <mergeCell ref="B63:H63"/>
    <mergeCell ref="B64:I64"/>
    <mergeCell ref="B65:H65"/>
    <mergeCell ref="B66:H66"/>
    <mergeCell ref="B67:I67"/>
    <mergeCell ref="B68:I68"/>
    <mergeCell ref="A57:J57"/>
    <mergeCell ref="A58:J58"/>
    <mergeCell ref="B59:I59"/>
    <mergeCell ref="B60:I60"/>
    <mergeCell ref="B61:H61"/>
    <mergeCell ref="B62:H62"/>
    <mergeCell ref="A75:J75"/>
    <mergeCell ref="B76:I76"/>
    <mergeCell ref="B79:I79"/>
    <mergeCell ref="A80:I80"/>
    <mergeCell ref="B77:I77"/>
    <mergeCell ref="B78:I78"/>
    <mergeCell ref="B69:I69"/>
    <mergeCell ref="B70:I70"/>
    <mergeCell ref="A71:I71"/>
    <mergeCell ref="A72:J72"/>
    <mergeCell ref="A73:J73"/>
    <mergeCell ref="A74:J74"/>
    <mergeCell ref="B87:H87"/>
    <mergeCell ref="B88:H88"/>
    <mergeCell ref="B89:H89"/>
    <mergeCell ref="A90:H90"/>
    <mergeCell ref="A91:J91"/>
    <mergeCell ref="A93:J93"/>
    <mergeCell ref="A92:I92"/>
    <mergeCell ref="A81:J81"/>
    <mergeCell ref="A82:J82"/>
    <mergeCell ref="B83:I83"/>
    <mergeCell ref="B84:H84"/>
    <mergeCell ref="B85:H85"/>
    <mergeCell ref="B86:H86"/>
    <mergeCell ref="A113:H113"/>
    <mergeCell ref="A104:J104"/>
    <mergeCell ref="B105:I105"/>
    <mergeCell ref="B106:H106"/>
    <mergeCell ref="A107:H107"/>
    <mergeCell ref="A94:J94"/>
    <mergeCell ref="A95:J95"/>
    <mergeCell ref="A96:J96"/>
    <mergeCell ref="B97:I97"/>
    <mergeCell ref="B98:H98"/>
    <mergeCell ref="B99:H99"/>
    <mergeCell ref="A108:J108"/>
    <mergeCell ref="A109:J109"/>
    <mergeCell ref="B110:I110"/>
    <mergeCell ref="B111:H111"/>
    <mergeCell ref="B112:H112"/>
    <mergeCell ref="B100:H100"/>
    <mergeCell ref="B101:H101"/>
    <mergeCell ref="B102:H102"/>
    <mergeCell ref="A103:H103"/>
    <mergeCell ref="B119:I119"/>
    <mergeCell ref="B120:I120"/>
    <mergeCell ref="A121:I121"/>
    <mergeCell ref="A122:J122"/>
    <mergeCell ref="A123:J123"/>
    <mergeCell ref="A124:J124"/>
    <mergeCell ref="A114:J114"/>
    <mergeCell ref="A115:J115"/>
    <mergeCell ref="B116:I116"/>
    <mergeCell ref="B117:I117"/>
    <mergeCell ref="B118:I118"/>
    <mergeCell ref="A131:H131"/>
    <mergeCell ref="B132:H132"/>
    <mergeCell ref="B133:D133"/>
    <mergeCell ref="E133:J133"/>
    <mergeCell ref="B134:H134"/>
    <mergeCell ref="B135:H135"/>
    <mergeCell ref="A125:J125"/>
    <mergeCell ref="B126:H126"/>
    <mergeCell ref="A127:H127"/>
    <mergeCell ref="B128:H128"/>
    <mergeCell ref="A129:H129"/>
    <mergeCell ref="B130:H130"/>
    <mergeCell ref="A142:I142"/>
    <mergeCell ref="A143:J143"/>
    <mergeCell ref="A144:H144"/>
    <mergeCell ref="A145:C147"/>
    <mergeCell ref="D145:J145"/>
    <mergeCell ref="D146:J146"/>
    <mergeCell ref="D147:J147"/>
    <mergeCell ref="B136:H136"/>
    <mergeCell ref="B137:H137"/>
    <mergeCell ref="B138:H138"/>
    <mergeCell ref="B139:H139"/>
    <mergeCell ref="B140:H140"/>
    <mergeCell ref="B141:H141"/>
    <mergeCell ref="B154:I154"/>
    <mergeCell ref="B155:I155"/>
    <mergeCell ref="B156:I156"/>
    <mergeCell ref="B157:I157"/>
    <mergeCell ref="A158:I158"/>
    <mergeCell ref="B159:I159"/>
    <mergeCell ref="A148:J148"/>
    <mergeCell ref="A149:J149"/>
    <mergeCell ref="A150:J150"/>
    <mergeCell ref="A151:J151"/>
    <mergeCell ref="A152:I152"/>
    <mergeCell ref="B153:I153"/>
    <mergeCell ref="F166:H166"/>
    <mergeCell ref="A160:I160"/>
    <mergeCell ref="A161:J161"/>
    <mergeCell ref="A162:J162"/>
    <mergeCell ref="A163:J163"/>
    <mergeCell ref="A164:J164"/>
    <mergeCell ref="F165:H165"/>
    <mergeCell ref="A165:D165"/>
    <mergeCell ref="I165:J165"/>
    <mergeCell ref="I166:J166"/>
    <mergeCell ref="A166:D166"/>
  </mergeCells>
  <pageMargins left="0.78749999999999998" right="0.31527777777777777" top="0.43333333333333335" bottom="0.31527777777777777" header="0.51180555555555551" footer="0.51180555555555551"/>
  <pageSetup paperSize="9" scale="40" firstPageNumber="0" orientation="portrait" horizontalDpi="300" verticalDpi="300" r:id="rId1"/>
  <headerFooter alignWithMargins="0"/>
  <rowBreaks count="2" manualBreakCount="2">
    <brk id="24" max="16383" man="1"/>
    <brk id="11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08080"/>
  </sheetPr>
  <dimension ref="A1:K58"/>
  <sheetViews>
    <sheetView topLeftCell="A15" zoomScaleNormal="100" workbookViewId="0">
      <selection activeCell="K20" sqref="K20"/>
    </sheetView>
  </sheetViews>
  <sheetFormatPr defaultColWidth="11.42578125" defaultRowHeight="12.75"/>
  <cols>
    <col min="1" max="1" width="6.85546875" style="84" customWidth="1"/>
    <col min="2" max="2" width="7.5703125" style="84" customWidth="1"/>
    <col min="3" max="3" width="18.140625" style="84" customWidth="1"/>
    <col min="4" max="4" width="11.5703125" style="84" customWidth="1"/>
    <col min="5" max="5" width="14.5703125" style="84" customWidth="1"/>
    <col min="6" max="6" width="12.28515625" style="84" customWidth="1"/>
    <col min="7" max="7" width="18.85546875" style="84" customWidth="1"/>
    <col min="8" max="8" width="19.7109375" style="84" customWidth="1"/>
    <col min="9" max="9" width="21.140625" style="84" customWidth="1"/>
    <col min="10" max="10" width="11.42578125" style="84"/>
    <col min="11" max="11" width="25.42578125" style="84" bestFit="1" customWidth="1"/>
    <col min="12" max="16384" width="11.42578125" style="84"/>
  </cols>
  <sheetData>
    <row r="1" spans="1:9" s="83" customFormat="1" ht="30" customHeight="1">
      <c r="A1" s="206" t="s">
        <v>164</v>
      </c>
      <c r="B1" s="207"/>
      <c r="C1" s="207"/>
      <c r="D1" s="207"/>
      <c r="E1" s="207"/>
      <c r="F1" s="207"/>
      <c r="G1" s="207"/>
      <c r="H1" s="207"/>
      <c r="I1" s="207"/>
    </row>
    <row r="2" spans="1:9" ht="12.75" customHeight="1">
      <c r="A2" s="208"/>
      <c r="B2" s="209"/>
      <c r="C2" s="209"/>
      <c r="D2" s="209"/>
      <c r="E2" s="209"/>
      <c r="F2" s="209"/>
      <c r="G2" s="209"/>
      <c r="H2" s="209"/>
      <c r="I2" s="209"/>
    </row>
    <row r="3" spans="1:9" ht="30" customHeight="1">
      <c r="A3" s="211" t="s">
        <v>165</v>
      </c>
      <c r="B3" s="212"/>
      <c r="C3" s="212"/>
      <c r="D3" s="212"/>
      <c r="E3" s="212"/>
      <c r="F3" s="85"/>
      <c r="G3" s="85"/>
      <c r="H3" s="85"/>
      <c r="I3" s="85"/>
    </row>
    <row r="4" spans="1:9" ht="30" customHeight="1">
      <c r="A4" s="208"/>
      <c r="B4" s="209"/>
      <c r="C4" s="209"/>
      <c r="D4" s="209"/>
      <c r="E4" s="209"/>
      <c r="F4" s="209"/>
      <c r="G4" s="209"/>
      <c r="H4" s="209"/>
      <c r="I4" s="209"/>
    </row>
    <row r="5" spans="1:9" ht="30" customHeight="1">
      <c r="A5" s="86" t="s">
        <v>166</v>
      </c>
      <c r="B5" s="85"/>
      <c r="C5" s="85"/>
      <c r="D5" s="85"/>
      <c r="E5" s="85"/>
      <c r="F5" s="85"/>
      <c r="G5" s="85"/>
      <c r="H5" s="85"/>
      <c r="I5" s="85"/>
    </row>
    <row r="6" spans="1:9" s="86" customFormat="1" ht="8.1" customHeight="1">
      <c r="A6" s="208"/>
      <c r="B6" s="209"/>
      <c r="C6" s="209"/>
      <c r="D6" s="209"/>
      <c r="E6" s="209"/>
      <c r="F6" s="209"/>
      <c r="G6" s="209"/>
      <c r="H6" s="209"/>
      <c r="I6" s="210"/>
    </row>
    <row r="7" spans="1:9" ht="30" customHeight="1">
      <c r="A7" s="86" t="s">
        <v>167</v>
      </c>
      <c r="B7" s="85"/>
      <c r="C7" s="85"/>
      <c r="D7" s="85"/>
      <c r="E7" s="85"/>
      <c r="F7" s="85"/>
      <c r="G7" s="85"/>
      <c r="H7" s="85"/>
      <c r="I7" s="85"/>
    </row>
    <row r="8" spans="1:9" s="86" customFormat="1" ht="15" customHeight="1">
      <c r="A8" s="208"/>
      <c r="B8" s="209"/>
      <c r="C8" s="209"/>
      <c r="D8" s="209"/>
      <c r="E8" s="209"/>
      <c r="F8" s="209"/>
      <c r="G8" s="209"/>
      <c r="H8" s="209"/>
      <c r="I8" s="210"/>
    </row>
    <row r="9" spans="1:9" ht="30" customHeight="1">
      <c r="A9" s="86" t="s">
        <v>168</v>
      </c>
      <c r="B9" s="85"/>
      <c r="C9" s="85"/>
      <c r="D9" s="85"/>
      <c r="E9" s="85"/>
      <c r="F9" s="85"/>
      <c r="G9" s="85"/>
      <c r="H9" s="85"/>
      <c r="I9" s="85"/>
    </row>
    <row r="10" spans="1:9" s="86" customFormat="1" ht="9.9499999999999993" customHeight="1">
      <c r="A10" s="208"/>
      <c r="B10" s="209"/>
      <c r="C10" s="209"/>
      <c r="D10" s="209"/>
      <c r="E10" s="209"/>
      <c r="F10" s="209"/>
      <c r="G10" s="209"/>
      <c r="H10" s="209"/>
      <c r="I10" s="210"/>
    </row>
    <row r="11" spans="1:9" ht="15" customHeight="1">
      <c r="A11" s="213" t="s">
        <v>169</v>
      </c>
      <c r="B11" s="213"/>
      <c r="C11" s="213"/>
      <c r="D11" s="213"/>
      <c r="E11" s="213"/>
      <c r="F11" s="213"/>
      <c r="G11" s="213"/>
      <c r="H11" s="213"/>
      <c r="I11" s="85"/>
    </row>
    <row r="12" spans="1:9" ht="15" customHeight="1">
      <c r="A12" s="213"/>
      <c r="B12" s="213"/>
      <c r="C12" s="213"/>
      <c r="D12" s="213"/>
      <c r="E12" s="213"/>
      <c r="F12" s="213"/>
      <c r="G12" s="213"/>
      <c r="H12" s="213"/>
      <c r="I12" s="85"/>
    </row>
    <row r="13" spans="1:9" ht="15" customHeight="1">
      <c r="A13" s="213"/>
      <c r="B13" s="213"/>
      <c r="C13" s="213"/>
      <c r="D13" s="213"/>
      <c r="E13" s="213"/>
      <c r="F13" s="213"/>
      <c r="G13" s="213"/>
      <c r="H13" s="213"/>
      <c r="I13" s="85"/>
    </row>
    <row r="14" spans="1:9" ht="12.75" customHeight="1">
      <c r="A14" s="208"/>
      <c r="B14" s="209"/>
      <c r="C14" s="209"/>
      <c r="D14" s="209"/>
      <c r="E14" s="209"/>
      <c r="F14" s="209"/>
      <c r="G14" s="209"/>
      <c r="H14" s="209"/>
      <c r="I14" s="209"/>
    </row>
    <row r="15" spans="1:9" ht="45" customHeight="1">
      <c r="A15" s="87" t="s">
        <v>170</v>
      </c>
      <c r="B15" s="214" t="s">
        <v>171</v>
      </c>
      <c r="C15" s="214"/>
      <c r="D15" s="87" t="s">
        <v>172</v>
      </c>
      <c r="E15" s="88" t="s">
        <v>173</v>
      </c>
      <c r="F15" s="87" t="s">
        <v>174</v>
      </c>
      <c r="G15" s="88" t="s">
        <v>175</v>
      </c>
      <c r="H15" s="88" t="s">
        <v>162</v>
      </c>
      <c r="I15" s="88" t="s">
        <v>163</v>
      </c>
    </row>
    <row r="16" spans="1:9" ht="45" customHeight="1">
      <c r="A16" s="89">
        <v>1</v>
      </c>
      <c r="B16" s="204" t="str">
        <f>Arquivista!H17</f>
        <v>Arquivista</v>
      </c>
      <c r="C16" s="205"/>
      <c r="D16" s="80" t="str">
        <f>Arquivista!H18</f>
        <v>2613-05</v>
      </c>
      <c r="E16" s="80">
        <v>2</v>
      </c>
      <c r="F16" s="81" t="s">
        <v>176</v>
      </c>
      <c r="G16" s="77">
        <f>Arquivista!A166</f>
        <v>7883.57</v>
      </c>
      <c r="H16" s="77">
        <f>E16*G16</f>
        <v>15767.14</v>
      </c>
      <c r="I16" s="77">
        <f>H16*12</f>
        <v>189205.68</v>
      </c>
    </row>
    <row r="17" spans="1:11" ht="45" customHeight="1">
      <c r="A17" s="196" t="s">
        <v>177</v>
      </c>
      <c r="B17" s="197"/>
      <c r="C17" s="197"/>
      <c r="D17" s="197"/>
      <c r="E17" s="197"/>
      <c r="F17" s="197"/>
      <c r="G17" s="198"/>
      <c r="H17" s="90">
        <f>SUM(H16:H16)</f>
        <v>15767.14</v>
      </c>
      <c r="I17" s="90">
        <f>SUM(I16:I16)</f>
        <v>189205.68</v>
      </c>
    </row>
    <row r="18" spans="1:11" ht="45" customHeight="1">
      <c r="A18" s="196" t="s">
        <v>178</v>
      </c>
      <c r="B18" s="197"/>
      <c r="C18" s="197"/>
      <c r="D18" s="197"/>
      <c r="E18" s="197"/>
      <c r="F18" s="197"/>
      <c r="G18" s="198"/>
      <c r="H18" s="202">
        <f>'Custos com deslocamento'!D15</f>
        <v>7293.3043940886701</v>
      </c>
      <c r="I18" s="203"/>
    </row>
    <row r="19" spans="1:11" ht="45" customHeight="1">
      <c r="A19" s="193" t="s">
        <v>179</v>
      </c>
      <c r="B19" s="194"/>
      <c r="C19" s="194"/>
      <c r="D19" s="194"/>
      <c r="E19" s="194"/>
      <c r="F19" s="194"/>
      <c r="G19" s="195"/>
      <c r="H19" s="199">
        <f>I17+H18</f>
        <v>196498.98439408865</v>
      </c>
      <c r="I19" s="200"/>
    </row>
    <row r="20" spans="1:11" s="91" customFormat="1" ht="14.65" customHeight="1">
      <c r="K20" s="96"/>
    </row>
    <row r="21" spans="1:11" ht="9.9499999999999993" customHeight="1">
      <c r="A21" s="189" t="s">
        <v>180</v>
      </c>
      <c r="B21" s="189"/>
      <c r="C21" s="189"/>
      <c r="D21" s="189"/>
      <c r="E21" s="189"/>
      <c r="F21" s="189"/>
      <c r="G21" s="189"/>
      <c r="H21" s="189"/>
      <c r="I21" s="189"/>
    </row>
    <row r="22" spans="1:11" ht="9.9499999999999993" customHeight="1">
      <c r="A22" s="189"/>
      <c r="B22" s="189"/>
      <c r="C22" s="189"/>
      <c r="D22" s="189"/>
      <c r="E22" s="189"/>
      <c r="F22" s="189"/>
      <c r="G22" s="189"/>
      <c r="H22" s="189"/>
      <c r="I22" s="189"/>
    </row>
    <row r="23" spans="1:11" s="92" customFormat="1" ht="14.65" customHeight="1"/>
    <row r="24" spans="1:11" ht="60" customHeight="1">
      <c r="A24" s="190" t="s">
        <v>181</v>
      </c>
      <c r="B24" s="190"/>
      <c r="C24" s="190"/>
      <c r="D24" s="190"/>
      <c r="E24" s="190"/>
      <c r="F24" s="190"/>
      <c r="G24" s="190"/>
      <c r="H24" s="190"/>
      <c r="I24" s="190"/>
    </row>
    <row r="25" spans="1:11">
      <c r="A25" s="91"/>
      <c r="B25" s="91"/>
      <c r="C25" s="91"/>
      <c r="D25" s="91"/>
      <c r="E25" s="91"/>
      <c r="F25" s="91"/>
      <c r="G25" s="91"/>
      <c r="H25" s="91"/>
      <c r="I25" s="91"/>
    </row>
    <row r="26" spans="1:11" ht="60" customHeight="1">
      <c r="A26" s="190" t="s">
        <v>182</v>
      </c>
      <c r="B26" s="190"/>
      <c r="C26" s="190"/>
      <c r="D26" s="190"/>
      <c r="E26" s="190"/>
      <c r="F26" s="190"/>
      <c r="G26" s="190"/>
      <c r="H26" s="190"/>
      <c r="I26" s="190"/>
    </row>
    <row r="27" spans="1:11" s="91" customFormat="1" ht="14.25" customHeight="1"/>
    <row r="28" spans="1:11" ht="45" customHeight="1">
      <c r="A28" s="190" t="s">
        <v>183</v>
      </c>
      <c r="B28" s="190"/>
      <c r="C28" s="190"/>
      <c r="D28" s="190"/>
      <c r="E28" s="190"/>
      <c r="F28" s="190"/>
      <c r="G28" s="190"/>
      <c r="H28" s="190"/>
      <c r="I28" s="190"/>
    </row>
    <row r="29" spans="1:11" s="91" customFormat="1" ht="14.25" customHeight="1"/>
    <row r="30" spans="1:11" ht="30" customHeight="1">
      <c r="A30" s="201" t="s">
        <v>184</v>
      </c>
      <c r="B30" s="201"/>
      <c r="C30" s="201"/>
      <c r="D30" s="201"/>
      <c r="E30" s="201"/>
      <c r="F30" s="201"/>
      <c r="G30" s="201"/>
      <c r="H30" s="201"/>
      <c r="I30" s="201"/>
    </row>
    <row r="31" spans="1:11" s="91" customFormat="1" ht="14.25" customHeight="1"/>
    <row r="32" spans="1:11" ht="60" customHeight="1">
      <c r="A32" s="187" t="s">
        <v>185</v>
      </c>
      <c r="B32" s="187"/>
      <c r="C32" s="187"/>
      <c r="D32" s="187"/>
      <c r="E32" s="187"/>
      <c r="F32" s="187"/>
      <c r="G32" s="187"/>
      <c r="H32" s="187"/>
      <c r="I32" s="187"/>
    </row>
    <row r="33" spans="1:9" s="93" customFormat="1" ht="14.25" customHeight="1"/>
    <row r="34" spans="1:9" ht="45" customHeight="1">
      <c r="A34" s="187" t="s">
        <v>186</v>
      </c>
      <c r="B34" s="187"/>
      <c r="C34" s="187"/>
      <c r="D34" s="187"/>
      <c r="E34" s="187"/>
      <c r="F34" s="187"/>
      <c r="G34" s="187"/>
      <c r="H34" s="187"/>
      <c r="I34" s="187"/>
    </row>
    <row r="35" spans="1:9" s="93" customFormat="1" ht="14.25" customHeight="1"/>
    <row r="36" spans="1:9" ht="30" customHeight="1">
      <c r="A36" s="187" t="s">
        <v>187</v>
      </c>
      <c r="B36" s="187"/>
      <c r="C36" s="187"/>
      <c r="D36" s="187"/>
      <c r="E36" s="187"/>
      <c r="F36" s="187"/>
      <c r="G36" s="187"/>
      <c r="H36" s="187"/>
      <c r="I36" s="187"/>
    </row>
    <row r="37" spans="1:9" s="93" customFormat="1" ht="14.25" customHeight="1"/>
    <row r="38" spans="1:9" ht="30" customHeight="1">
      <c r="A38" s="186" t="s">
        <v>188</v>
      </c>
      <c r="B38" s="186"/>
      <c r="C38" s="186"/>
      <c r="D38" s="186"/>
      <c r="E38" s="186"/>
      <c r="F38" s="186"/>
      <c r="G38" s="186"/>
      <c r="H38" s="186"/>
      <c r="I38" s="186"/>
    </row>
    <row r="39" spans="1:9" s="93" customFormat="1" ht="14.25" customHeight="1"/>
    <row r="40" spans="1:9" ht="60" customHeight="1">
      <c r="A40" s="187" t="s">
        <v>189</v>
      </c>
      <c r="B40" s="187"/>
      <c r="C40" s="187"/>
      <c r="D40" s="187"/>
      <c r="E40" s="187"/>
      <c r="F40" s="187"/>
      <c r="G40" s="187"/>
      <c r="H40" s="187"/>
      <c r="I40" s="187"/>
    </row>
    <row r="41" spans="1:9" s="93" customFormat="1" ht="14.25" customHeight="1"/>
    <row r="42" spans="1:9" ht="30" customHeight="1">
      <c r="A42" s="187" t="s">
        <v>190</v>
      </c>
      <c r="B42" s="187"/>
      <c r="C42" s="187"/>
      <c r="D42" s="187"/>
      <c r="E42" s="187"/>
      <c r="F42" s="187"/>
      <c r="G42" s="187"/>
      <c r="H42" s="187"/>
      <c r="I42" s="187"/>
    </row>
    <row r="43" spans="1:9" s="93" customFormat="1" ht="14.25" customHeight="1"/>
    <row r="44" spans="1:9" ht="30" customHeight="1">
      <c r="A44" s="186" t="s">
        <v>191</v>
      </c>
      <c r="B44" s="186"/>
      <c r="C44" s="186"/>
      <c r="D44" s="186"/>
      <c r="E44" s="186"/>
      <c r="F44" s="186"/>
      <c r="G44" s="186"/>
      <c r="H44" s="186"/>
      <c r="I44" s="186"/>
    </row>
    <row r="45" spans="1:9" s="93" customFormat="1" ht="14.25" customHeight="1"/>
    <row r="46" spans="1:9" ht="14.25" customHeight="1">
      <c r="A46" s="186" t="s">
        <v>192</v>
      </c>
      <c r="B46" s="186"/>
      <c r="C46" s="186"/>
      <c r="D46" s="186"/>
      <c r="E46" s="186"/>
      <c r="F46" s="186"/>
      <c r="G46" s="186"/>
      <c r="H46" s="186"/>
      <c r="I46" s="186"/>
    </row>
    <row r="47" spans="1:9" s="93" customFormat="1" ht="14.25" customHeight="1"/>
    <row r="48" spans="1:9" s="93" customFormat="1" ht="14.25" customHeight="1"/>
    <row r="49" spans="1:9" ht="14.25" customHeight="1">
      <c r="A49" s="191" t="s">
        <v>193</v>
      </c>
      <c r="B49" s="191"/>
      <c r="C49" s="191"/>
      <c r="D49" s="191"/>
      <c r="E49" s="191"/>
      <c r="F49" s="191"/>
      <c r="G49" s="191"/>
      <c r="H49" s="191"/>
      <c r="I49" s="191"/>
    </row>
    <row r="50" spans="1:9" ht="14.25" customHeight="1">
      <c r="A50" s="191"/>
      <c r="B50" s="191"/>
      <c r="C50" s="191"/>
      <c r="D50" s="191"/>
      <c r="E50" s="191"/>
      <c r="F50" s="191"/>
      <c r="G50" s="191"/>
      <c r="H50" s="191"/>
      <c r="I50" s="191"/>
    </row>
    <row r="51" spans="1:9" ht="14.25" customHeight="1">
      <c r="A51" s="191"/>
      <c r="B51" s="191"/>
      <c r="C51" s="191"/>
      <c r="D51" s="191"/>
      <c r="E51" s="191"/>
      <c r="F51" s="191"/>
      <c r="G51" s="191"/>
      <c r="H51" s="191"/>
      <c r="I51" s="191"/>
    </row>
    <row r="52" spans="1:9" ht="24.95" customHeight="1">
      <c r="A52" s="94" t="s">
        <v>194</v>
      </c>
      <c r="B52" s="95"/>
      <c r="C52" s="95"/>
      <c r="D52" s="95"/>
      <c r="E52" s="95"/>
      <c r="F52" s="95"/>
      <c r="G52" s="95"/>
      <c r="H52" s="95"/>
      <c r="I52" s="95"/>
    </row>
    <row r="53" spans="1:9" ht="24.95" customHeight="1">
      <c r="A53" s="192" t="s">
        <v>195</v>
      </c>
      <c r="B53" s="192"/>
      <c r="C53" s="192"/>
      <c r="D53" s="192"/>
      <c r="E53" s="192"/>
      <c r="F53" s="192"/>
      <c r="G53" s="192"/>
      <c r="H53" s="192"/>
      <c r="I53" s="192"/>
    </row>
    <row r="54" spans="1:9" ht="24.95" customHeight="1">
      <c r="A54" s="192" t="s">
        <v>196</v>
      </c>
      <c r="B54" s="192"/>
      <c r="C54" s="192"/>
      <c r="D54" s="192"/>
      <c r="E54" s="192"/>
      <c r="F54" s="192"/>
      <c r="G54" s="192"/>
      <c r="H54" s="192"/>
      <c r="I54" s="192"/>
    </row>
    <row r="55" spans="1:9" ht="24.95" customHeight="1">
      <c r="A55" s="95"/>
      <c r="B55" s="95"/>
      <c r="C55" s="95"/>
      <c r="D55" s="95"/>
      <c r="E55" s="95"/>
      <c r="F55" s="95"/>
      <c r="G55" s="95"/>
      <c r="H55" s="95"/>
      <c r="I55" s="95"/>
    </row>
    <row r="56" spans="1:9" ht="24.95" customHeight="1">
      <c r="A56" s="95"/>
      <c r="B56" s="95"/>
      <c r="C56" s="95"/>
      <c r="D56" s="95"/>
      <c r="E56" s="95"/>
      <c r="F56" s="95"/>
      <c r="G56" s="95"/>
      <c r="H56" s="95"/>
      <c r="I56" s="95"/>
    </row>
    <row r="57" spans="1:9" ht="24.95" customHeight="1">
      <c r="A57" s="95"/>
      <c r="B57" s="95"/>
      <c r="C57" s="95"/>
      <c r="D57" s="95"/>
      <c r="E57" s="95"/>
      <c r="F57" s="95"/>
      <c r="G57" s="95"/>
      <c r="H57" s="95"/>
      <c r="I57" s="95"/>
    </row>
    <row r="58" spans="1:9">
      <c r="A58" s="188"/>
      <c r="B58" s="188"/>
      <c r="C58" s="188"/>
      <c r="D58" s="188"/>
      <c r="E58" s="188"/>
      <c r="F58" s="188"/>
    </row>
  </sheetData>
  <mergeCells count="33">
    <mergeCell ref="B16:C16"/>
    <mergeCell ref="A1:I1"/>
    <mergeCell ref="A2:I2"/>
    <mergeCell ref="A8:I8"/>
    <mergeCell ref="A6:I6"/>
    <mergeCell ref="A10:I10"/>
    <mergeCell ref="A14:I14"/>
    <mergeCell ref="A3:E3"/>
    <mergeCell ref="A11:H13"/>
    <mergeCell ref="A4:I4"/>
    <mergeCell ref="B15:C15"/>
    <mergeCell ref="A19:G19"/>
    <mergeCell ref="A17:G17"/>
    <mergeCell ref="H19:I19"/>
    <mergeCell ref="A30:I30"/>
    <mergeCell ref="A32:I32"/>
    <mergeCell ref="A18:G18"/>
    <mergeCell ref="H18:I18"/>
    <mergeCell ref="A46:I46"/>
    <mergeCell ref="A42:I42"/>
    <mergeCell ref="A58:F58"/>
    <mergeCell ref="A21:I22"/>
    <mergeCell ref="A24:I24"/>
    <mergeCell ref="A26:I26"/>
    <mergeCell ref="A28:I28"/>
    <mergeCell ref="A49:I51"/>
    <mergeCell ref="A53:I53"/>
    <mergeCell ref="A54:I54"/>
    <mergeCell ref="A34:I34"/>
    <mergeCell ref="A36:I36"/>
    <mergeCell ref="A38:I38"/>
    <mergeCell ref="A40:I40"/>
    <mergeCell ref="A44:I44"/>
  </mergeCells>
  <pageMargins left="0.511811024" right="0.511811024" top="0.78740157499999996" bottom="0.78740157499999996" header="0.31496062000000002" footer="0.31496062000000002"/>
  <pageSetup paperSize="9" scale="72" orientation="portrait" r:id="rId1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E15"/>
  <sheetViews>
    <sheetView workbookViewId="0">
      <selection activeCell="D13" sqref="D13:E13"/>
    </sheetView>
  </sheetViews>
  <sheetFormatPr defaultRowHeight="12.75"/>
  <cols>
    <col min="2" max="2" width="28" customWidth="1"/>
    <col min="3" max="3" width="22.28515625" customWidth="1"/>
    <col min="4" max="4" width="21.7109375" customWidth="1"/>
    <col min="5" max="5" width="21.5703125" customWidth="1"/>
  </cols>
  <sheetData>
    <row r="2" spans="2:5">
      <c r="B2" s="218" t="s">
        <v>197</v>
      </c>
      <c r="C2" s="218"/>
      <c r="D2" s="218"/>
      <c r="E2" s="218"/>
    </row>
    <row r="4" spans="2:5">
      <c r="B4" s="97" t="s">
        <v>198</v>
      </c>
      <c r="C4" s="97" t="s">
        <v>199</v>
      </c>
      <c r="D4" s="97" t="s">
        <v>200</v>
      </c>
      <c r="E4" s="97" t="s">
        <v>201</v>
      </c>
    </row>
    <row r="5" spans="2:5">
      <c r="B5" s="98" t="s">
        <v>202</v>
      </c>
      <c r="C5" s="98">
        <v>36</v>
      </c>
      <c r="D5" s="99">
        <v>200</v>
      </c>
      <c r="E5" s="99">
        <f>D5*C5</f>
        <v>7200</v>
      </c>
    </row>
    <row r="6" spans="2:5">
      <c r="B6" s="98" t="s">
        <v>203</v>
      </c>
      <c r="C6" s="98">
        <v>36</v>
      </c>
      <c r="D6" s="99">
        <v>15</v>
      </c>
      <c r="E6" s="99">
        <f>D6*C6</f>
        <v>540</v>
      </c>
    </row>
    <row r="7" spans="2:5">
      <c r="B7" s="221" t="s">
        <v>204</v>
      </c>
      <c r="C7" s="222"/>
      <c r="D7" s="219">
        <f>E5-E6</f>
        <v>6660</v>
      </c>
      <c r="E7" s="220"/>
    </row>
    <row r="9" spans="2:5">
      <c r="B9" s="223" t="s">
        <v>205</v>
      </c>
      <c r="C9" s="223"/>
      <c r="D9" s="223"/>
      <c r="E9" s="223"/>
    </row>
    <row r="10" spans="2:5">
      <c r="B10" s="98" t="s">
        <v>206</v>
      </c>
      <c r="C10" s="100">
        <v>1E-4</v>
      </c>
      <c r="D10" s="224">
        <f>D7*C10</f>
        <v>0.66600000000000004</v>
      </c>
      <c r="E10" s="224"/>
    </row>
    <row r="11" spans="2:5">
      <c r="B11" s="98" t="s">
        <v>131</v>
      </c>
      <c r="C11" s="100">
        <v>2.9999999999999997E-4</v>
      </c>
      <c r="D11" s="224">
        <f>D7*C11</f>
        <v>1.9979999999999998</v>
      </c>
      <c r="E11" s="224"/>
    </row>
    <row r="12" spans="2:5">
      <c r="B12" s="98" t="s">
        <v>133</v>
      </c>
      <c r="C12" s="100">
        <v>8.6499999999999994E-2</v>
      </c>
      <c r="D12" s="224">
        <f>(('Custos com deslocamento'!D7)/(1-'Custos com deslocamento'!C12))*'Custos com deslocamento'!C12</f>
        <v>630.64039408866995</v>
      </c>
      <c r="E12" s="224"/>
    </row>
    <row r="13" spans="2:5">
      <c r="B13" s="221" t="s">
        <v>204</v>
      </c>
      <c r="C13" s="222"/>
      <c r="D13" s="215">
        <f>SUM(D10:D12)</f>
        <v>633.30439408866994</v>
      </c>
      <c r="E13" s="215"/>
    </row>
    <row r="14" spans="2:5">
      <c r="B14" s="216"/>
      <c r="C14" s="216"/>
      <c r="D14" s="216"/>
      <c r="E14" s="216"/>
    </row>
    <row r="15" spans="2:5">
      <c r="B15" s="217" t="s">
        <v>207</v>
      </c>
      <c r="C15" s="217"/>
      <c r="D15" s="215">
        <f>D13+D7</f>
        <v>7293.3043940886701</v>
      </c>
      <c r="E15" s="215"/>
    </row>
  </sheetData>
  <mergeCells count="12">
    <mergeCell ref="D15:E15"/>
    <mergeCell ref="B14:E14"/>
    <mergeCell ref="B15:C15"/>
    <mergeCell ref="B2:E2"/>
    <mergeCell ref="D7:E7"/>
    <mergeCell ref="B7:C7"/>
    <mergeCell ref="B13:C13"/>
    <mergeCell ref="B9:E9"/>
    <mergeCell ref="D10:E10"/>
    <mergeCell ref="D11:E11"/>
    <mergeCell ref="D12:E12"/>
    <mergeCell ref="D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Arquivista</vt:lpstr>
      <vt:lpstr>PROPOSTA COMERCIAL</vt:lpstr>
      <vt:lpstr>Custos com deslocamento</vt:lpstr>
      <vt:lpstr>Arquivista!Area_de_impressao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Iolanta Balisa de Almeida</dc:creator>
  <cp:lastModifiedBy>Grace Lane Gama Bulcão</cp:lastModifiedBy>
  <cp:revision/>
  <cp:lastPrinted>2022-09-03T18:58:05Z</cp:lastPrinted>
  <dcterms:created xsi:type="dcterms:W3CDTF">2020-11-04T14:25:01Z</dcterms:created>
  <dcterms:modified xsi:type="dcterms:W3CDTF">2022-09-15T21:16:29Z</dcterms:modified>
</cp:coreProperties>
</file>